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755" windowHeight="7695" firstSheet="4" activeTab="4"/>
  </bookViews>
  <sheets>
    <sheet name="基本資料" sheetId="1" state="hidden" r:id="rId1"/>
    <sheet name="8月05日" sheetId="2" state="hidden" r:id="rId2"/>
    <sheet name="8月06日" sheetId="3" state="hidden" r:id="rId3"/>
    <sheet name="8月07日" sheetId="4" state="hidden" r:id="rId4"/>
    <sheet name="8月08日" sheetId="5" r:id="rId5"/>
    <sheet name="擊球速度" sheetId="6" state="hidden" r:id="rId6"/>
  </sheets>
  <definedNames>
    <definedName name="_xlnm.Print_Area" localSheetId="1">'8月05日'!$A$1:$F$35</definedName>
    <definedName name="_xlnm.Print_Area" localSheetId="2">'8月06日'!$A$1:$F$35</definedName>
    <definedName name="_xlnm.Print_Area" localSheetId="3">'8月07日'!$A$1:$F$35</definedName>
    <definedName name="_xlnm.Print_Area" localSheetId="4">'8月08日'!$A$1:$F$35</definedName>
    <definedName name="_xlnm.Print_Area" localSheetId="5">'擊球速度'!$A$1:$P$66</definedName>
    <definedName name="洞別">'基本資料'!$B$4:$S$6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<sst xmlns="http://schemas.openxmlformats.org/spreadsheetml/2006/main" count="461" uniqueCount="343">
  <si>
    <t>第 一 回 合</t>
  </si>
  <si>
    <t>姓      名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</si>
  <si>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</si>
  <si>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</si>
  <si>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</si>
  <si>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</si>
  <si>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</si>
  <si>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</si>
  <si>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</si>
  <si>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</si>
  <si>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</si>
  <si>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</si>
  <si>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</si>
  <si>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</si>
  <si>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/>
  </si>
  <si>
    <t>第 二 回 合</t>
  </si>
  <si>
    <t>第 一 回 合</t>
  </si>
  <si>
    <t>第 二 回 合</t>
  </si>
  <si>
    <t>賴思彤  女Ｃ</t>
  </si>
  <si>
    <t>劉芃姍  女Ｃ</t>
  </si>
  <si>
    <t>曾　楨  女Ｃ</t>
  </si>
  <si>
    <t>尤芯葦  女Ｃ</t>
  </si>
  <si>
    <t>黃亭瑄  女Ｄ</t>
  </si>
  <si>
    <t>林凡凱  男Ｄ</t>
  </si>
  <si>
    <t>黃伯恩  男Ｄ</t>
  </si>
  <si>
    <t>黃至晨  男Ｄ</t>
  </si>
  <si>
    <t>張予禎  女Ａ</t>
  </si>
  <si>
    <t>溫　娣  女Ａ</t>
  </si>
  <si>
    <t>溫茜婷  女Ａ</t>
  </si>
  <si>
    <t>郭涵涓  女Ａ</t>
  </si>
  <si>
    <t>黃筠筑  女Ａ</t>
  </si>
  <si>
    <t>梁祺芬  女Ａ</t>
  </si>
  <si>
    <t>黃千鴻  男Ａ</t>
  </si>
  <si>
    <t>張鈞沂  男Ａ</t>
  </si>
  <si>
    <t>楊　傑  男Ａ</t>
  </si>
  <si>
    <t>賀威瑋  男Ａ</t>
  </si>
  <si>
    <t>葉　甫  男Ａ</t>
  </si>
  <si>
    <t>駱則維  男Ａ</t>
  </si>
  <si>
    <t>黃泊淵  男Ａ</t>
  </si>
  <si>
    <t>江以晨  男Ａ</t>
  </si>
  <si>
    <t>沈威成  男Ａ</t>
  </si>
  <si>
    <t>葉蔚廷  男Ａ</t>
  </si>
  <si>
    <t>鍾力新  男Ａ</t>
  </si>
  <si>
    <t>李明隆  男Ｃ</t>
  </si>
  <si>
    <t>范智閎  男Ｃ</t>
  </si>
  <si>
    <t>洪棋剴  男Ｃ</t>
  </si>
  <si>
    <t>詹佳翰  男Ｂ</t>
  </si>
  <si>
    <t>郭謙羿  男Ｂ</t>
  </si>
  <si>
    <t>林紹白  男Ｂ</t>
  </si>
  <si>
    <t>黃泊儒  男Ｂ</t>
  </si>
  <si>
    <t>沙比亞特馬克  男Ｂ</t>
  </si>
  <si>
    <t>賴品呈  男Ｂ</t>
  </si>
  <si>
    <t>賴品均  男Ｂ</t>
  </si>
  <si>
    <t>潘繹凱  男Ｂ</t>
  </si>
  <si>
    <t>黃至謙  男Ｂ</t>
  </si>
  <si>
    <t>黃承瀚  男Ｂ</t>
  </si>
  <si>
    <t>郭翰農  男Ｂ</t>
  </si>
  <si>
    <t>沈鈞皓  男Ｂ</t>
  </si>
  <si>
    <t>鄧庭皓  男Ｂ</t>
  </si>
  <si>
    <t>林冠妤  女Ｂ</t>
  </si>
  <si>
    <t>黃郁評  女Ｂ</t>
  </si>
  <si>
    <t>林子涵  女Ｂ</t>
  </si>
  <si>
    <t>楊棋文  女Ｂ</t>
  </si>
  <si>
    <t>鄭熙叡  女Ｂ</t>
  </si>
  <si>
    <t>陳姿凝  女Ｂ</t>
  </si>
  <si>
    <t>蔡喬安  女Ｂ</t>
  </si>
  <si>
    <t>Hole</t>
  </si>
  <si>
    <t>Par</t>
  </si>
  <si>
    <t>Out開球</t>
  </si>
  <si>
    <t>In開球</t>
  </si>
  <si>
    <t>Hole</t>
  </si>
  <si>
    <t>Par</t>
  </si>
  <si>
    <t>In開球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</si>
  <si>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</si>
  <si>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</si>
  <si>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</si>
  <si>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</si>
  <si>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</si>
  <si>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</si>
  <si>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</si>
  <si>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</si>
  <si>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</si>
  <si>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</si>
  <si>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</si>
  <si>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</si>
  <si>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</si>
  <si>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</si>
  <si>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山溪地高爾夫俱樂部</t>
  </si>
  <si>
    <t>旭陽高爾夫俱樂部</t>
  </si>
  <si>
    <t>大屯高爾夫球場</t>
  </si>
  <si>
    <t>東方日星高爾夫球場</t>
  </si>
  <si>
    <t>Out-01</t>
  </si>
  <si>
    <t>Out-02</t>
  </si>
  <si>
    <t>Out-03</t>
  </si>
  <si>
    <t>Out-04</t>
  </si>
  <si>
    <t>Out-05</t>
  </si>
  <si>
    <t>Out-06</t>
  </si>
  <si>
    <t>Out-07</t>
  </si>
  <si>
    <t>Out-08</t>
  </si>
  <si>
    <t>In-01</t>
  </si>
  <si>
    <t>In-02</t>
  </si>
  <si>
    <t>In-03</t>
  </si>
  <si>
    <t>In-04</t>
  </si>
  <si>
    <t>In-05</t>
  </si>
  <si>
    <t>In-06</t>
  </si>
  <si>
    <t>In-07</t>
  </si>
  <si>
    <t>In-08</t>
  </si>
  <si>
    <t>In-09</t>
  </si>
  <si>
    <t>Out-09</t>
  </si>
  <si>
    <t>林宸諒  男Ｄ</t>
  </si>
  <si>
    <t>張　筠  女Ａ</t>
  </si>
  <si>
    <t>石澄璇  女Ａ</t>
  </si>
  <si>
    <t>張　琳  女Ａ</t>
  </si>
  <si>
    <t>徐仁尉  男Ａ</t>
  </si>
  <si>
    <t>蔡岷宏  男Ａ</t>
  </si>
  <si>
    <t>葉東霖  男Ａ</t>
  </si>
  <si>
    <t>吳允植  男Ｃ</t>
  </si>
  <si>
    <t>劉若瑄  女Ｂ</t>
  </si>
  <si>
    <t>羅政元  男Ｂ</t>
  </si>
  <si>
    <t>葉佳運  男Ｂ</t>
  </si>
  <si>
    <t>林峻輝  男Ｂ</t>
  </si>
  <si>
    <t>黃而夫  男Ｂ</t>
  </si>
  <si>
    <t>張師賢  男Ｂ</t>
  </si>
  <si>
    <t>黃言奕  男Ｂ</t>
  </si>
  <si>
    <t>廖崇漢  男Ｂ</t>
  </si>
  <si>
    <t>潘奕彥  男Ｂ</t>
  </si>
  <si>
    <t>游采妮  女Ｂ</t>
  </si>
  <si>
    <t>朱庭昀  女Ｂ</t>
  </si>
  <si>
    <t>唐佳杏  女Ｃ</t>
  </si>
  <si>
    <t>劉庭妤  女Ｃ</t>
  </si>
  <si>
    <t>盧芸屏  女Ｃ</t>
  </si>
  <si>
    <t>王昱翔  男Ｄ</t>
  </si>
  <si>
    <t>李恩維  男Ｄ</t>
  </si>
  <si>
    <t>鄭庭翔  男Ｄ</t>
  </si>
  <si>
    <t>王薏涵  女Ａ</t>
  </si>
  <si>
    <t>林潔心  女Ａ</t>
  </si>
  <si>
    <t>張亞琦  女Ａ</t>
  </si>
  <si>
    <t>陳宇凡  男Ａ</t>
  </si>
  <si>
    <t>張鈞翔  男Ａ</t>
  </si>
  <si>
    <t>姜威存  男Ａ</t>
  </si>
  <si>
    <t>溫　新  男Ｃ</t>
  </si>
  <si>
    <t>陳衍仁  男Ｃ</t>
  </si>
  <si>
    <t>鄧庭宇  男Ｃ</t>
  </si>
  <si>
    <t>徐純鳳  女Ｃ</t>
  </si>
  <si>
    <t>Out-10</t>
  </si>
  <si>
    <t>渣打全國業餘高爾夫2014年8月份北區分區月賽</t>
  </si>
  <si>
    <t>山溪地高爾夫俱樂部</t>
  </si>
  <si>
    <t>邱羽笙  女Ｃ</t>
  </si>
  <si>
    <t>余圓圓  女Ｃ</t>
  </si>
  <si>
    <t>宋永紅  女Ｃ</t>
  </si>
  <si>
    <t>陳薇安  女Ｄ</t>
  </si>
  <si>
    <t>潘韋辰  男Ｄ</t>
  </si>
  <si>
    <t>陳宣佾  男Ｄ</t>
  </si>
  <si>
    <t>何易儒  男Ｄ</t>
  </si>
  <si>
    <t>楊程皓  男Ｄ</t>
  </si>
  <si>
    <t>陳宗侖  男Ｄ</t>
  </si>
  <si>
    <t>劉彧丞  男Ｄ</t>
  </si>
  <si>
    <t>張羽豐  男Ｄ</t>
  </si>
  <si>
    <t>佐佐木雪繪  女Ａ</t>
  </si>
  <si>
    <t>李佳琳  女Ａ</t>
  </si>
  <si>
    <t>Out-11</t>
  </si>
  <si>
    <t>周咨佑  女Ａ</t>
  </si>
  <si>
    <t>Out-12</t>
  </si>
  <si>
    <t>林柏凱  男Ａ</t>
  </si>
  <si>
    <t>吳柏澄  男Ａ</t>
  </si>
  <si>
    <t>王璽安  男Ａ</t>
  </si>
  <si>
    <t>黃冠勳  男Ａ</t>
  </si>
  <si>
    <t>邱昱嘉  男Ａ</t>
  </si>
  <si>
    <t>陳頎森  男Ｃ</t>
  </si>
  <si>
    <t>潘芃叡  男Ｃ</t>
  </si>
  <si>
    <t>何懿軒  男Ｃ</t>
  </si>
  <si>
    <t>劉相閎  男Ｃ</t>
  </si>
  <si>
    <t>謝承叡  男Ｃ</t>
  </si>
  <si>
    <t>林凡皓  男Ｃ</t>
  </si>
  <si>
    <t>陳瑋利  男Ｃ</t>
  </si>
  <si>
    <t>王　勻  男Ｃ</t>
  </si>
  <si>
    <t>In-10</t>
  </si>
  <si>
    <t>劉殷睿  男Ｃ</t>
  </si>
  <si>
    <t>In-11</t>
  </si>
  <si>
    <t>宋永麒  男Ｃ</t>
  </si>
  <si>
    <t>陳佑宇  男Ｃ</t>
  </si>
  <si>
    <t>楊宥凱  男Ｃ</t>
  </si>
  <si>
    <t>王信淇  男Ｂ</t>
  </si>
  <si>
    <t>黃鈺睿  男Ｂ</t>
  </si>
  <si>
    <t>王　尹  男Ｂ</t>
  </si>
  <si>
    <t>佐佐木崇峻  男Ｂ</t>
  </si>
  <si>
    <t>黃郁翔  男Ｂ</t>
  </si>
  <si>
    <t>楊凱鈞  男Ｂ</t>
  </si>
  <si>
    <t>林銓泰  男Ｂ</t>
  </si>
  <si>
    <t>楊鎮謙  男Ｂ</t>
  </si>
  <si>
    <t>林尚澤  男Ｂ</t>
  </si>
  <si>
    <t>徐嘉哲  男Ｂ</t>
  </si>
  <si>
    <t>黃昱綸  男Ｂ</t>
  </si>
  <si>
    <t>郭傳良  男Ｂ</t>
  </si>
  <si>
    <t>張庭碩  男Ｂ</t>
  </si>
  <si>
    <t>周柏岳  男Ｂ</t>
  </si>
  <si>
    <t>陳霆宇  男Ｂ</t>
  </si>
  <si>
    <t>楊子賢  男Ｂ</t>
  </si>
  <si>
    <t>蔡程洋  男Ｂ</t>
  </si>
  <si>
    <t>詹亞維  男Ｂ</t>
  </si>
  <si>
    <t>楊英翰  男Ｂ</t>
  </si>
  <si>
    <t>朱柏瑞  男Ｂ</t>
  </si>
  <si>
    <t>徐兆維  男Ｂ</t>
  </si>
  <si>
    <t>楊喬羚  女Ｂ</t>
  </si>
  <si>
    <t>陳奕融  女Ｂ</t>
  </si>
  <si>
    <t>陳靜慈  女Ｂ</t>
  </si>
  <si>
    <t>邱譓芠  女Ｂ</t>
  </si>
  <si>
    <t>林家榆  女Ｂ</t>
  </si>
  <si>
    <t>許諾心  女Ｂ</t>
  </si>
  <si>
    <t>周翊庭  女Ｂ</t>
  </si>
  <si>
    <t>賴柏源  男Ｂ</t>
  </si>
  <si>
    <t>吳柏澄腸胃炎證明??</t>
  </si>
  <si>
    <t>王　勻  男Ｃ  107 桿</t>
  </si>
  <si>
    <t>范智閎  男Ｃ  111 桿</t>
  </si>
  <si>
    <t>楊宥凱  男Ｃ  114 桿</t>
  </si>
  <si>
    <t>宋永麒  男Ｃ  117 桿</t>
  </si>
  <si>
    <t>陳瑋利  男Ｃ  93 桿</t>
  </si>
  <si>
    <t>李明隆  男Ｃ  94 桿</t>
  </si>
  <si>
    <t>劉相閎  男Ｃ  98 桿</t>
  </si>
  <si>
    <t>何懿軒  男Ｃ  99 桿</t>
  </si>
  <si>
    <t>陳衍仁  男Ｃ  89 桿</t>
  </si>
  <si>
    <t>洪棋剴  男Ｃ  91 桿</t>
  </si>
  <si>
    <t>林凡皓  男Ｃ  92 桿</t>
  </si>
  <si>
    <t>吳允植  男Ｃ  93 桿</t>
  </si>
  <si>
    <t>溫　新  男Ｃ  85 桿</t>
  </si>
  <si>
    <t>劉殷睿  男Ｃ  86 桿</t>
  </si>
  <si>
    <t>陳佑宇  男Ｃ  87 桿</t>
  </si>
  <si>
    <t>陳頎森  男Ｃ  87 桿</t>
  </si>
  <si>
    <t>張鈞沂  男Ａ  95 桿</t>
  </si>
  <si>
    <t>徐仁尉  男Ａ  96 桿</t>
  </si>
  <si>
    <t>邱昱嘉  男Ａ  97 桿</t>
  </si>
  <si>
    <t>陳宇凡  男Ａ  84 桿</t>
  </si>
  <si>
    <t>駱則維  男Ａ  85 桿</t>
  </si>
  <si>
    <t>張鈞翔  男Ａ  91 桿</t>
  </si>
  <si>
    <t>王璽安  男Ａ  82 桿</t>
  </si>
  <si>
    <t>姜威存  男Ａ  83 桿</t>
  </si>
  <si>
    <t>楊　傑  男Ａ  83 桿</t>
  </si>
  <si>
    <t>林柏凱  男Ａ  80 桿</t>
  </si>
  <si>
    <t>蔡岷宏  男Ａ  81 桿</t>
  </si>
  <si>
    <t>黃泊淵  男Ａ  81 桿</t>
  </si>
  <si>
    <t>葉東霖  男Ａ  82 桿</t>
  </si>
  <si>
    <t>鍾力新  男Ａ  78 桿</t>
  </si>
  <si>
    <t>江以晨  男Ａ  78 桿</t>
  </si>
  <si>
    <t>黃冠勳  男Ａ  79 桿</t>
  </si>
  <si>
    <t>葉蔚廷  男Ａ  80 桿</t>
  </si>
  <si>
    <t>沈威成  男Ａ  76 桿</t>
  </si>
  <si>
    <t>賀威瑋  男Ａ  77 桿</t>
  </si>
  <si>
    <t>黃千鴻  男Ａ  77 桿</t>
  </si>
  <si>
    <t>葉　甫  男Ａ  78 桿</t>
  </si>
  <si>
    <t>溫茜婷  女Ａ  86 桿</t>
  </si>
  <si>
    <t>李佳琳  女Ａ  97 桿</t>
  </si>
  <si>
    <t>張予禎  女Ａ  97 桿</t>
  </si>
  <si>
    <t>張亞琦  女Ａ  82 桿</t>
  </si>
  <si>
    <t>林潔心  女Ａ  84 桿</t>
  </si>
  <si>
    <t>張　筠  女Ａ  85 桿</t>
  </si>
  <si>
    <t>張　琳  女Ａ  85 桿</t>
  </si>
  <si>
    <t>石澄璇  女Ａ  78 桿</t>
  </si>
  <si>
    <t>溫　娣  女Ａ  79 桿</t>
  </si>
  <si>
    <t>梁祺芬  女Ａ  80 桿</t>
  </si>
  <si>
    <t>周咨佑  女Ａ  81 桿</t>
  </si>
  <si>
    <t>王薏涵  女Ａ  74 桿</t>
  </si>
  <si>
    <t>黃筠筑  女Ａ  76 桿</t>
  </si>
  <si>
    <t>郭涵涓  女Ａ  78 桿</t>
  </si>
  <si>
    <t>佐佐木雪繪  女Ａ  78 桿</t>
  </si>
  <si>
    <t>何易儒  男Ｄ  102 桿</t>
  </si>
  <si>
    <t>劉彧丞  男Ｄ  111 桿</t>
  </si>
  <si>
    <t>王昱翔  男Ｄ  117 桿</t>
  </si>
  <si>
    <t>潘韋辰  男Ｄ  96 桿</t>
  </si>
  <si>
    <t>黃伯恩  男Ｄ  96 桿</t>
  </si>
  <si>
    <t>陳宣佾  男Ｄ  97 桿</t>
  </si>
  <si>
    <t>楊程皓  男Ｄ  100 桿</t>
  </si>
  <si>
    <t>黃至晨  男Ｄ  82 桿</t>
  </si>
  <si>
    <t>林宸諒  男Ｄ  83 桿</t>
  </si>
  <si>
    <t>林凡凱  男Ｄ  83 桿</t>
  </si>
  <si>
    <t>鄭庭翔  男Ｄ  94 桿</t>
  </si>
  <si>
    <t>黃亭瑄  女Ｄ  86 桿</t>
  </si>
  <si>
    <t>陳薇安  女Ｄ  101 桿</t>
  </si>
  <si>
    <t>唐佳杏  女Ｃ  109 桿</t>
  </si>
  <si>
    <t>余圓圓  女Ｃ  112 桿</t>
  </si>
  <si>
    <t>宋永紅  女Ｃ  118 桿</t>
  </si>
  <si>
    <t>徐純鳳  女Ｃ  88 桿</t>
  </si>
  <si>
    <t>盧芸屏  女Ｃ  89 桿</t>
  </si>
  <si>
    <t>尤芯葦  女Ｃ  97 桿</t>
  </si>
  <si>
    <t>邱羽笙  女Ｃ  104 桿</t>
  </si>
  <si>
    <t>劉芃姍  女Ｃ  75 桿</t>
  </si>
  <si>
    <t>劉庭妤  女Ｃ  80 桿</t>
  </si>
  <si>
    <t>曾　楨  女Ｃ  85 桿</t>
  </si>
  <si>
    <t>賴思彤  女Ｃ  88 桿</t>
  </si>
  <si>
    <t>陳姿凝  女Ｂ  95 桿</t>
  </si>
  <si>
    <t>楊喬羚  女Ｂ  99 桿</t>
  </si>
  <si>
    <t>游采妮  女Ｂ  106 桿</t>
  </si>
  <si>
    <t>楊棋文  女Ｂ  89 桿</t>
  </si>
  <si>
    <t>朱庭昀  女Ｂ  90 桿</t>
  </si>
  <si>
    <t>邱譓芠  女Ｂ  92 桿</t>
  </si>
  <si>
    <t>周翊庭  女Ｂ  84 桿</t>
  </si>
  <si>
    <t>劉若瑄  女Ｂ  86 桿</t>
  </si>
  <si>
    <t>蔡喬安  女Ｂ  88 桿</t>
  </si>
  <si>
    <t>陳奕融  女Ｂ  81 桿</t>
  </si>
  <si>
    <t>林子涵  女Ｂ  82 桿</t>
  </si>
  <si>
    <t>鄭熙叡  女Ｂ  82 桿</t>
  </si>
  <si>
    <t>林家榆  女Ｂ  83 桿</t>
  </si>
  <si>
    <t>許諾心  女Ｂ  78 桿</t>
  </si>
  <si>
    <t>黃郁評  女Ｂ  79 桿</t>
  </si>
  <si>
    <t>陳靜慈  女Ｂ  80 桿</t>
  </si>
  <si>
    <t>林冠妤  女Ｂ  81 桿</t>
  </si>
  <si>
    <t>王信淇  男Ｂ  114 桿</t>
  </si>
  <si>
    <t>黃言奕  男Ｂ  114 桿</t>
  </si>
  <si>
    <t>黃昱綸  男Ｂ  119 桿</t>
  </si>
  <si>
    <t>賴品均  男Ｂ  101 桿</t>
  </si>
  <si>
    <t>張師賢  男Ｂ  107 桿</t>
  </si>
  <si>
    <t>黃至謙  男Ｂ  107 桿</t>
  </si>
  <si>
    <t>潘奕彥  男Ｂ  94 桿</t>
  </si>
  <si>
    <t>黃承瀚  男Ｂ  96 桿</t>
  </si>
  <si>
    <t>黃而夫  男Ｂ  98 桿</t>
  </si>
  <si>
    <t>賴品呈  男Ｂ  98 桿</t>
  </si>
  <si>
    <t>林紹白  男Ｂ  91 桿</t>
  </si>
  <si>
    <t>郭傳良  男Ｂ  92 桿</t>
  </si>
  <si>
    <t>徐兆維  男Ｂ  92 桿</t>
  </si>
  <si>
    <t>楊英翰  男Ｂ  92 桿</t>
  </si>
  <si>
    <t>羅政元  男Ｂ  88 桿</t>
  </si>
  <si>
    <t>朱柏瑞  男Ｂ  88 桿</t>
  </si>
  <si>
    <t>鄧庭皓  男Ｂ  90 桿</t>
  </si>
  <si>
    <t>林峻輝  男Ｂ  91 桿</t>
  </si>
  <si>
    <t>葉佳運  男Ｂ  84 桿</t>
  </si>
  <si>
    <t>黃鈺睿  男Ｂ  84 桿</t>
  </si>
  <si>
    <t>黃泊儒  男Ｂ  85 桿</t>
  </si>
  <si>
    <t>楊子賢  男Ｂ  86 桿</t>
  </si>
  <si>
    <t>蔡程洋  男Ｂ  82 桿</t>
  </si>
  <si>
    <t>潘繹凱  男Ｂ  83 桿</t>
  </si>
  <si>
    <t>詹佳翰  男Ｂ  83 桿</t>
  </si>
  <si>
    <t>佐佐木崇峻  男Ｂ  84 桿</t>
  </si>
  <si>
    <t>沈鈞皓  男Ｂ  80 桿</t>
  </si>
  <si>
    <t>陳霆宇  男Ｂ  80 桿</t>
  </si>
  <si>
    <t>林銓泰  男Ｂ  81 桿</t>
  </si>
  <si>
    <t>郭翰農  男Ｂ  82 桿</t>
  </si>
  <si>
    <t>廖崇漢  男Ｂ  78 桿</t>
  </si>
  <si>
    <t>林尚澤  男Ｂ  78 桿</t>
  </si>
  <si>
    <t>楊鎮謙  男Ｂ  78 桿</t>
  </si>
  <si>
    <t>黃郁翔  男Ｂ  79 桿</t>
  </si>
  <si>
    <t>徐嘉哲  男Ｂ  71 桿</t>
  </si>
  <si>
    <t>沙比亞特馬克  男Ｂ  73 桿</t>
  </si>
  <si>
    <t>周柏岳  男Ｂ  76 桿</t>
  </si>
  <si>
    <t>賴柏源  男Ｂ  77 桿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</si>
</sst>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  <numFmt numFmtId="180" formatCode="&quot;Round  &quot;0"/>
    <numFmt numFmtId="181" formatCode="yyyy/mm/dd"/>
    <numFmt numFmtId="182" formatCode="&quot;Start #&quot;0"/>
    <numFmt numFmtId="183" formatCode="0;;;@"/>
    <numFmt numFmtId="184" formatCode="h:mm"/>
    <numFmt numFmtId="185" formatCode="[$-404]ggge&quot;年&quot;mm&quot;月&quot;dd&quot;日&quot;;@"/>
    <numFmt numFmtId="186" formatCode="yyyy/mm/dd;@"/>
    <numFmt numFmtId="187" formatCode="0_ &quot;分鐘&quot;"/>
    <numFmt numFmtId="188" formatCode="0_ &quot;人&quot;"/>
    <numFmt numFmtId="189" formatCode="[=1]&quot;1.揚昇高爾夫鄉村俱樂部&quot;;General"/>
    <numFmt numFmtId="190" formatCode="[=1]&quot;揚昇高爾夫鄉村俱樂部&quot;;General"/>
    <numFmt numFmtId="191" formatCode="[=2]&quot;再興高爾年夫俱樂部&quot;;General"/>
    <numFmt numFmtId="192" formatCode="[=3]&quot;老爺關西高爾夫球場&quot;;General"/>
    <numFmt numFmtId="193" formatCode="[=4]&quot;北海高爾夫鄉村俱樂部&quot;;General"/>
    <numFmt numFmtId="194" formatCode="[=5]&quot;立益高爾夫球場&quot;;General"/>
    <numFmt numFmtId="195" formatCode="[=6]&quot;山溪地高爾夫俱樂部&quot;;General"/>
    <numFmt numFmtId="196" formatCode="[=7]&quot;旭陽高爾夫俱樂部&quot;;General"/>
    <numFmt numFmtId="197" formatCode="[=8]&quot;大屯高爾夫球場&quot;;General"/>
    <numFmt numFmtId="198" formatCode="[=9]&quot;東方日星高爾夫球場&quot;;General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b/>
      <sz val="14"/>
      <color indexed="8"/>
      <name val="標楷體"/>
      <family val="4"/>
    </font>
    <font>
      <strike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name val="Calibri"/>
      <family val="1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  <font>
      <strike/>
      <sz val="12"/>
      <name val="Calibri"/>
      <family val="1"/>
    </font>
    <font>
      <b/>
      <sz val="14"/>
      <color theme="1"/>
      <name val="標楷體"/>
      <family val="4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thin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/>
    </border>
    <border>
      <left/>
      <right style="thin">
        <color rgb="FFFF0000"/>
      </right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7" fontId="49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177" fontId="49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177" fontId="49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49" fillId="33" borderId="16" xfId="0" applyNumberFormat="1" applyFont="1" applyFill="1" applyBorder="1" applyAlignment="1" quotePrefix="1">
      <alignment horizontal="center" vertical="center"/>
    </xf>
    <xf numFmtId="0" fontId="49" fillId="33" borderId="16" xfId="0" applyFont="1" applyFill="1" applyBorder="1" applyAlignment="1" quotePrefix="1">
      <alignment horizontal="center" vertical="center"/>
    </xf>
    <xf numFmtId="0" fontId="50" fillId="33" borderId="0" xfId="0" applyFont="1" applyFill="1" applyAlignment="1">
      <alignment vertical="center"/>
    </xf>
    <xf numFmtId="1" fontId="50" fillId="33" borderId="0" xfId="0" applyNumberFormat="1" applyFont="1" applyFill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80" fontId="52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182" fontId="52" fillId="0" borderId="24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183" fontId="52" fillId="0" borderId="25" xfId="0" applyNumberFormat="1" applyFont="1" applyBorder="1" applyAlignment="1">
      <alignment horizontal="center" vertical="center"/>
    </xf>
    <xf numFmtId="184" fontId="52" fillId="0" borderId="26" xfId="0" applyNumberFormat="1" applyFont="1" applyBorder="1" applyAlignment="1">
      <alignment horizontal="left" vertical="center"/>
    </xf>
    <xf numFmtId="184" fontId="52" fillId="0" borderId="27" xfId="0" applyNumberFormat="1" applyFont="1" applyBorder="1" applyAlignment="1">
      <alignment horizontal="left" vertical="center"/>
    </xf>
    <xf numFmtId="184" fontId="52" fillId="0" borderId="25" xfId="0" applyNumberFormat="1" applyFont="1" applyBorder="1" applyAlignment="1">
      <alignment horizontal="left" vertical="center"/>
    </xf>
    <xf numFmtId="183" fontId="52" fillId="0" borderId="28" xfId="0" applyNumberFormat="1" applyFont="1" applyBorder="1" applyAlignment="1">
      <alignment horizontal="center" vertical="center"/>
    </xf>
    <xf numFmtId="184" fontId="52" fillId="0" borderId="0" xfId="0" applyNumberFormat="1" applyFont="1" applyBorder="1" applyAlignment="1">
      <alignment horizontal="left" vertical="center"/>
    </xf>
    <xf numFmtId="184" fontId="52" fillId="0" borderId="29" xfId="0" applyNumberFormat="1" applyFont="1" applyBorder="1" applyAlignment="1">
      <alignment horizontal="left" vertical="center"/>
    </xf>
    <xf numFmtId="184" fontId="52" fillId="0" borderId="28" xfId="0" applyNumberFormat="1" applyFont="1" applyBorder="1" applyAlignment="1">
      <alignment horizontal="left" vertical="center"/>
    </xf>
    <xf numFmtId="183" fontId="52" fillId="0" borderId="30" xfId="0" applyNumberFormat="1" applyFont="1" applyBorder="1" applyAlignment="1">
      <alignment horizontal="center" vertical="center"/>
    </xf>
    <xf numFmtId="184" fontId="52" fillId="0" borderId="31" xfId="0" applyNumberFormat="1" applyFont="1" applyBorder="1" applyAlignment="1">
      <alignment horizontal="left" vertical="center"/>
    </xf>
    <xf numFmtId="184" fontId="52" fillId="0" borderId="32" xfId="0" applyNumberFormat="1" applyFont="1" applyBorder="1" applyAlignment="1">
      <alignment horizontal="left" vertical="center"/>
    </xf>
    <xf numFmtId="184" fontId="52" fillId="0" borderId="30" xfId="0" applyNumberFormat="1" applyFont="1" applyBorder="1" applyAlignment="1">
      <alignment horizontal="left" vertical="center"/>
    </xf>
    <xf numFmtId="180" fontId="52" fillId="0" borderId="0" xfId="0" applyNumberFormat="1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183" fontId="52" fillId="0" borderId="24" xfId="0" applyNumberFormat="1" applyFont="1" applyBorder="1" applyAlignment="1">
      <alignment horizontal="center" vertical="center"/>
    </xf>
    <xf numFmtId="183" fontId="52" fillId="0" borderId="33" xfId="0" applyNumberFormat="1" applyFont="1" applyBorder="1" applyAlignment="1">
      <alignment horizontal="center" vertical="center"/>
    </xf>
    <xf numFmtId="183" fontId="52" fillId="0" borderId="34" xfId="0" applyNumberFormat="1" applyFont="1" applyBorder="1" applyAlignment="1">
      <alignment horizontal="center" vertical="center"/>
    </xf>
    <xf numFmtId="183" fontId="53" fillId="0" borderId="26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3" fillId="33" borderId="35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4" borderId="0" xfId="0" applyFill="1" applyAlignment="1">
      <alignment vertical="center"/>
    </xf>
    <xf numFmtId="185" fontId="3" fillId="4" borderId="25" xfId="0" applyNumberFormat="1" applyFont="1" applyFill="1" applyBorder="1" applyAlignment="1">
      <alignment horizontal="center" vertical="center"/>
    </xf>
    <xf numFmtId="185" fontId="6" fillId="33" borderId="36" xfId="0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vertical="center"/>
    </xf>
    <xf numFmtId="0" fontId="54" fillId="4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185" fontId="3" fillId="4" borderId="17" xfId="0" applyNumberFormat="1" applyFont="1" applyFill="1" applyBorder="1" applyAlignment="1">
      <alignment horizontal="center" vertical="center"/>
    </xf>
    <xf numFmtId="185" fontId="3" fillId="4" borderId="0" xfId="0" applyNumberFormat="1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188" fontId="54" fillId="4" borderId="0" xfId="0" applyNumberFormat="1" applyFont="1" applyFill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top"/>
    </xf>
    <xf numFmtId="0" fontId="3" fillId="33" borderId="37" xfId="0" applyFont="1" applyFill="1" applyBorder="1" applyAlignment="1">
      <alignment horizontal="center" vertical="center"/>
    </xf>
    <xf numFmtId="0" fontId="5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76" fontId="50" fillId="33" borderId="0" xfId="0" applyNumberFormat="1" applyFont="1" applyFill="1" applyAlignment="1">
      <alignment horizontal="left" vertical="center"/>
    </xf>
    <xf numFmtId="183" fontId="53" fillId="0" borderId="38" xfId="0" applyNumberFormat="1" applyFont="1" applyBorder="1" applyAlignment="1">
      <alignment vertical="center"/>
    </xf>
    <xf numFmtId="183" fontId="53" fillId="0" borderId="39" xfId="0" applyNumberFormat="1" applyFont="1" applyBorder="1" applyAlignment="1">
      <alignment vertical="center"/>
    </xf>
    <xf numFmtId="183" fontId="53" fillId="0" borderId="40" xfId="0" applyNumberFormat="1" applyFont="1" applyBorder="1" applyAlignment="1">
      <alignment vertical="center"/>
    </xf>
    <xf numFmtId="183" fontId="53" fillId="0" borderId="41" xfId="0" applyNumberFormat="1" applyFont="1" applyBorder="1" applyAlignment="1">
      <alignment vertical="center"/>
    </xf>
    <xf numFmtId="183" fontId="53" fillId="0" borderId="0" xfId="0" applyNumberFormat="1" applyFont="1" applyBorder="1" applyAlignment="1">
      <alignment vertical="center"/>
    </xf>
    <xf numFmtId="183" fontId="53" fillId="0" borderId="42" xfId="0" applyNumberFormat="1" applyFont="1" applyBorder="1" applyAlignment="1">
      <alignment vertical="center"/>
    </xf>
    <xf numFmtId="183" fontId="53" fillId="0" borderId="43" xfId="0" applyNumberFormat="1" applyFont="1" applyBorder="1" applyAlignment="1">
      <alignment vertical="center"/>
    </xf>
    <xf numFmtId="183" fontId="53" fillId="0" borderId="31" xfId="0" applyNumberFormat="1" applyFont="1" applyBorder="1" applyAlignment="1">
      <alignment vertical="center"/>
    </xf>
    <xf numFmtId="183" fontId="53" fillId="0" borderId="44" xfId="0" applyNumberFormat="1" applyFont="1" applyBorder="1" applyAlignment="1">
      <alignment vertical="center"/>
    </xf>
    <xf numFmtId="183" fontId="53" fillId="0" borderId="45" xfId="0" applyNumberFormat="1" applyFont="1" applyBorder="1" applyAlignment="1">
      <alignment vertical="center"/>
    </xf>
    <xf numFmtId="183" fontId="53" fillId="0" borderId="46" xfId="0" applyNumberFormat="1" applyFont="1" applyBorder="1" applyAlignment="1">
      <alignment vertical="center"/>
    </xf>
    <xf numFmtId="183" fontId="53" fillId="0" borderId="47" xfId="0" applyNumberFormat="1" applyFont="1" applyBorder="1" applyAlignment="1">
      <alignment vertical="center"/>
    </xf>
    <xf numFmtId="183" fontId="53" fillId="0" borderId="48" xfId="0" applyNumberFormat="1" applyFont="1" applyBorder="1" applyAlignment="1">
      <alignment vertical="center"/>
    </xf>
    <xf numFmtId="183" fontId="53" fillId="0" borderId="49" xfId="0" applyNumberFormat="1" applyFont="1" applyBorder="1" applyAlignment="1">
      <alignment vertical="center"/>
    </xf>
    <xf numFmtId="183" fontId="53" fillId="0" borderId="27" xfId="0" applyNumberFormat="1" applyFont="1" applyBorder="1" applyAlignment="1">
      <alignment vertical="center"/>
    </xf>
    <xf numFmtId="183" fontId="53" fillId="0" borderId="29" xfId="0" applyNumberFormat="1" applyFont="1" applyBorder="1" applyAlignment="1">
      <alignment vertical="center"/>
    </xf>
    <xf numFmtId="183" fontId="53" fillId="0" borderId="32" xfId="0" applyNumberFormat="1" applyFont="1" applyBorder="1" applyAlignment="1">
      <alignment vertical="center"/>
    </xf>
    <xf numFmtId="0" fontId="57" fillId="33" borderId="17" xfId="0" applyFont="1" applyFill="1" applyBorder="1" applyAlignment="1">
      <alignment horizontal="center" vertical="center"/>
    </xf>
    <xf numFmtId="189" fontId="56" fillId="35" borderId="35" xfId="0" applyNumberFormat="1" applyFont="1" applyFill="1" applyBorder="1" applyAlignment="1">
      <alignment horizontal="left" vertical="center"/>
    </xf>
    <xf numFmtId="189" fontId="56" fillId="36" borderId="36" xfId="0" applyNumberFormat="1" applyFont="1" applyFill="1" applyBorder="1" applyAlignment="1">
      <alignment horizontal="left" vertical="center"/>
    </xf>
    <xf numFmtId="189" fontId="56" fillId="37" borderId="50" xfId="0" applyNumberFormat="1" applyFont="1" applyFill="1" applyBorder="1" applyAlignment="1">
      <alignment horizontal="left" vertical="center"/>
    </xf>
    <xf numFmtId="192" fontId="56" fillId="38" borderId="35" xfId="0" applyNumberFormat="1" applyFont="1" applyFill="1" applyBorder="1" applyAlignment="1">
      <alignment horizontal="left" vertical="center"/>
    </xf>
    <xf numFmtId="192" fontId="56" fillId="39" borderId="36" xfId="0" applyNumberFormat="1" applyFont="1" applyFill="1" applyBorder="1" applyAlignment="1">
      <alignment horizontal="left" vertical="center"/>
    </xf>
    <xf numFmtId="192" fontId="56" fillId="40" borderId="50" xfId="0" applyNumberFormat="1" applyFont="1" applyFill="1" applyBorder="1" applyAlignment="1">
      <alignment horizontal="left" vertical="center"/>
    </xf>
    <xf numFmtId="193" fontId="56" fillId="41" borderId="35" xfId="0" applyNumberFormat="1" applyFont="1" applyFill="1" applyBorder="1" applyAlignment="1">
      <alignment horizontal="left" vertical="center"/>
    </xf>
    <xf numFmtId="193" fontId="56" fillId="42" borderId="36" xfId="0" applyNumberFormat="1" applyFont="1" applyFill="1" applyBorder="1" applyAlignment="1">
      <alignment horizontal="left" vertical="center"/>
    </xf>
    <xf numFmtId="193" fontId="56" fillId="43" borderId="50" xfId="0" applyNumberFormat="1" applyFont="1" applyFill="1" applyBorder="1" applyAlignment="1">
      <alignment horizontal="left" vertical="center"/>
    </xf>
    <xf numFmtId="194" fontId="56" fillId="44" borderId="35" xfId="0" applyNumberFormat="1" applyFont="1" applyFill="1" applyBorder="1" applyAlignment="1">
      <alignment horizontal="left" vertical="center"/>
    </xf>
    <xf numFmtId="194" fontId="56" fillId="45" borderId="36" xfId="0" applyNumberFormat="1" applyFont="1" applyFill="1" applyBorder="1" applyAlignment="1">
      <alignment horizontal="left" vertical="center"/>
    </xf>
    <xf numFmtId="194" fontId="56" fillId="46" borderId="50" xfId="0" applyNumberFormat="1" applyFont="1" applyFill="1" applyBorder="1" applyAlignment="1">
      <alignment horizontal="left" vertical="center"/>
    </xf>
    <xf numFmtId="195" fontId="56" fillId="47" borderId="35" xfId="0" applyNumberFormat="1" applyFont="1" applyFill="1" applyBorder="1" applyAlignment="1">
      <alignment horizontal="left" vertical="center"/>
    </xf>
    <xf numFmtId="195" fontId="56" fillId="48" borderId="36" xfId="0" applyNumberFormat="1" applyFont="1" applyFill="1" applyBorder="1" applyAlignment="1">
      <alignment horizontal="left" vertical="center"/>
    </xf>
    <xf numFmtId="195" fontId="56" fillId="49" borderId="50" xfId="0" applyNumberFormat="1" applyFont="1" applyFill="1" applyBorder="1" applyAlignment="1">
      <alignment horizontal="left" vertical="center"/>
    </xf>
    <xf numFmtId="196" fontId="56" fillId="50" borderId="35" xfId="0" applyNumberFormat="1" applyFont="1" applyFill="1" applyBorder="1" applyAlignment="1">
      <alignment horizontal="left" vertical="center"/>
    </xf>
    <xf numFmtId="196" fontId="56" fillId="51" borderId="36" xfId="0" applyNumberFormat="1" applyFont="1" applyFill="1" applyBorder="1" applyAlignment="1">
      <alignment horizontal="left" vertical="center"/>
    </xf>
    <xf numFmtId="196" fontId="56" fillId="52" borderId="50" xfId="0" applyNumberFormat="1" applyFont="1" applyFill="1" applyBorder="1" applyAlignment="1">
      <alignment horizontal="left" vertical="center"/>
    </xf>
    <xf numFmtId="197" fontId="56" fillId="53" borderId="35" xfId="0" applyNumberFormat="1" applyFont="1" applyFill="1" applyBorder="1" applyAlignment="1">
      <alignment horizontal="left" vertical="center"/>
    </xf>
    <xf numFmtId="197" fontId="56" fillId="54" borderId="36" xfId="0" applyNumberFormat="1" applyFont="1" applyFill="1" applyBorder="1" applyAlignment="1">
      <alignment horizontal="left" vertical="center"/>
    </xf>
    <xf numFmtId="197" fontId="56" fillId="55" borderId="50" xfId="0" applyNumberFormat="1" applyFont="1" applyFill="1" applyBorder="1" applyAlignment="1">
      <alignment horizontal="left" vertical="center"/>
    </xf>
    <xf numFmtId="198" fontId="56" fillId="56" borderId="35" xfId="0" applyNumberFormat="1" applyFont="1" applyFill="1" applyBorder="1" applyAlignment="1">
      <alignment horizontal="left" vertical="center"/>
    </xf>
    <xf numFmtId="198" fontId="56" fillId="57" borderId="36" xfId="0" applyNumberFormat="1" applyFont="1" applyFill="1" applyBorder="1" applyAlignment="1">
      <alignment horizontal="left" vertical="center"/>
    </xf>
    <xf numFmtId="198" fontId="56" fillId="58" borderId="50" xfId="0" applyNumberFormat="1" applyFont="1" applyFill="1" applyBorder="1" applyAlignment="1">
      <alignment horizontal="left" vertical="center"/>
    </xf>
    <xf numFmtId="186" fontId="3" fillId="33" borderId="35" xfId="0" applyNumberFormat="1" applyFont="1" applyFill="1" applyBorder="1" applyAlignment="1">
      <alignment horizontal="left" vertical="center"/>
    </xf>
    <xf numFmtId="186" fontId="3" fillId="33" borderId="36" xfId="0" applyNumberFormat="1" applyFont="1" applyFill="1" applyBorder="1" applyAlignment="1">
      <alignment horizontal="left" vertical="center"/>
    </xf>
    <xf numFmtId="20" fontId="54" fillId="33" borderId="35" xfId="0" applyNumberFormat="1" applyFont="1" applyFill="1" applyBorder="1" applyAlignment="1">
      <alignment horizontal="center" vertical="center"/>
    </xf>
    <xf numFmtId="20" fontId="54" fillId="33" borderId="36" xfId="0" applyNumberFormat="1" applyFont="1" applyFill="1" applyBorder="1" applyAlignment="1">
      <alignment horizontal="center" vertical="center"/>
    </xf>
    <xf numFmtId="20" fontId="54" fillId="33" borderId="50" xfId="0" applyNumberFormat="1" applyFont="1" applyFill="1" applyBorder="1" applyAlignment="1">
      <alignment horizontal="center" vertical="center"/>
    </xf>
    <xf numFmtId="187" fontId="54" fillId="33" borderId="35" xfId="0" applyNumberFormat="1" applyFont="1" applyFill="1" applyBorder="1" applyAlignment="1">
      <alignment horizontal="center" vertical="center"/>
    </xf>
    <xf numFmtId="187" fontId="54" fillId="33" borderId="36" xfId="0" applyNumberFormat="1" applyFont="1" applyFill="1" applyBorder="1" applyAlignment="1">
      <alignment horizontal="center" vertical="center"/>
    </xf>
    <xf numFmtId="187" fontId="54" fillId="33" borderId="50" xfId="0" applyNumberFormat="1" applyFont="1" applyFill="1" applyBorder="1" applyAlignment="1">
      <alignment horizontal="center" vertical="center"/>
    </xf>
    <xf numFmtId="190" fontId="56" fillId="59" borderId="35" xfId="0" applyNumberFormat="1" applyFont="1" applyFill="1" applyBorder="1" applyAlignment="1">
      <alignment horizontal="left" vertical="center"/>
    </xf>
    <xf numFmtId="190" fontId="56" fillId="60" borderId="36" xfId="0" applyNumberFormat="1" applyFont="1" applyFill="1" applyBorder="1" applyAlignment="1">
      <alignment horizontal="left" vertical="center"/>
    </xf>
    <xf numFmtId="190" fontId="56" fillId="61" borderId="50" xfId="0" applyNumberFormat="1" applyFont="1" applyFill="1" applyBorder="1" applyAlignment="1">
      <alignment horizontal="left" vertical="center"/>
    </xf>
    <xf numFmtId="191" fontId="56" fillId="62" borderId="35" xfId="0" applyNumberFormat="1" applyFont="1" applyFill="1" applyBorder="1" applyAlignment="1">
      <alignment horizontal="left" vertical="center"/>
    </xf>
    <xf numFmtId="191" fontId="56" fillId="63" borderId="36" xfId="0" applyNumberFormat="1" applyFont="1" applyFill="1" applyBorder="1" applyAlignment="1">
      <alignment horizontal="left" vertical="center"/>
    </xf>
    <xf numFmtId="191" fontId="56" fillId="64" borderId="50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52" fillId="0" borderId="3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180" fontId="52" fillId="0" borderId="0" xfId="0" applyNumberFormat="1" applyFont="1" applyFill="1" applyBorder="1" applyAlignment="1">
      <alignment horizontal="left" vertical="center"/>
    </xf>
    <xf numFmtId="181" fontId="52" fillId="4" borderId="0" xfId="0" applyNumberFormat="1" applyFont="1" applyFill="1" applyAlignment="1">
      <alignment horizontal="left" vertical="center"/>
    </xf>
    <xf numFmtId="181" fontId="52" fillId="4" borderId="29" xfId="0" applyNumberFormat="1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81" fontId="52" fillId="0" borderId="0" xfId="0" applyNumberFormat="1" applyFont="1" applyBorder="1" applyAlignment="1">
      <alignment horizontal="left" vertical="center"/>
    </xf>
    <xf numFmtId="181" fontId="52" fillId="0" borderId="29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8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2" name="群組 6"/>
        <xdr:cNvGrpSpPr>
          <a:grpSpLocks/>
        </xdr:cNvGrpSpPr>
      </xdr:nvGrpSpPr>
      <xdr:grpSpPr>
        <a:xfrm>
          <a:off x="38100" y="3810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9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" name="群組 7"/>
        <xdr:cNvGrpSpPr>
          <a:grpSpLocks/>
        </xdr:cNvGrpSpPr>
      </xdr:nvGrpSpPr>
      <xdr:grpSpPr>
        <a:xfrm>
          <a:off x="47625" y="47625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48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2" name="群組 7"/>
        <xdr:cNvGrpSpPr>
          <a:grpSpLocks/>
        </xdr:cNvGrpSpPr>
      </xdr:nvGrpSpPr>
      <xdr:grpSpPr>
        <a:xfrm>
          <a:off x="47625" y="571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30</xdr:row>
      <xdr:rowOff>104775</xdr:rowOff>
    </xdr:from>
    <xdr:to>
      <xdr:col>6</xdr:col>
      <xdr:colOff>57150</xdr:colOff>
      <xdr:row>34</xdr:row>
      <xdr:rowOff>428625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696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2" name="群組 4"/>
        <xdr:cNvGrpSpPr>
          <a:grpSpLocks/>
        </xdr:cNvGrpSpPr>
      </xdr:nvGrpSpPr>
      <xdr:grpSpPr>
        <a:xfrm>
          <a:off x="38100" y="190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S10" sqref="S10"/>
    </sheetView>
  </sheetViews>
  <sheetFormatPr defaultColWidth="9.00390625" defaultRowHeight="15.75"/>
  <cols>
    <col min="2" max="24" width="3.50390625" style="0" customWidth="1"/>
  </cols>
  <sheetData>
    <row r="1" spans="1:24" ht="21">
      <c r="A1" s="56" t="s">
        <v>73</v>
      </c>
      <c r="B1" s="57" t="s">
        <v>145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4"/>
      <c r="Q1" s="59"/>
      <c r="R1" s="59"/>
      <c r="S1" s="59"/>
      <c r="T1" s="62"/>
      <c r="U1" s="62"/>
      <c r="V1" s="62"/>
      <c r="W1" s="62"/>
      <c r="X1" s="62"/>
    </row>
    <row r="2" spans="1:24" ht="16.5">
      <c r="A2" s="56" t="s">
        <v>74</v>
      </c>
      <c r="B2" s="60" t="s">
        <v>146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5">
        <v>6</v>
      </c>
      <c r="Q2" s="62"/>
      <c r="R2" s="62"/>
      <c r="S2" s="62"/>
      <c r="T2" s="62"/>
      <c r="U2" s="62"/>
      <c r="V2" s="62"/>
      <c r="W2" s="62"/>
      <c r="X2" s="62"/>
    </row>
    <row r="3" spans="1:24" ht="16.5">
      <c r="A3" s="63" t="s">
        <v>75</v>
      </c>
      <c r="B3" s="121">
        <v>41856</v>
      </c>
      <c r="C3" s="122"/>
      <c r="D3" s="122"/>
      <c r="E3" s="122"/>
      <c r="F3" s="64"/>
      <c r="G3" s="64"/>
      <c r="H3" s="64"/>
      <c r="I3" s="64"/>
      <c r="J3" s="64"/>
      <c r="K3" s="64"/>
      <c r="L3" s="64"/>
      <c r="M3" s="64"/>
      <c r="N3" s="65"/>
      <c r="O3" s="65"/>
      <c r="P3" s="61"/>
      <c r="Q3" s="62"/>
      <c r="R3" s="62"/>
      <c r="S3" s="62"/>
      <c r="T3" s="62"/>
      <c r="U3" s="62"/>
      <c r="V3" s="62"/>
      <c r="W3" s="62"/>
      <c r="X3" s="62"/>
    </row>
    <row r="4" spans="1:24" ht="16.5">
      <c r="A4" s="66" t="s">
        <v>76</v>
      </c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  <c r="K4" s="66">
        <v>10</v>
      </c>
      <c r="L4" s="66">
        <v>11</v>
      </c>
      <c r="M4" s="66">
        <v>12</v>
      </c>
      <c r="N4" s="66">
        <v>13</v>
      </c>
      <c r="O4" s="66">
        <v>14</v>
      </c>
      <c r="P4" s="66">
        <v>15</v>
      </c>
      <c r="Q4" s="66">
        <v>16</v>
      </c>
      <c r="R4" s="66">
        <v>17</v>
      </c>
      <c r="S4" s="66">
        <v>18</v>
      </c>
      <c r="T4" s="62"/>
      <c r="U4" s="62"/>
      <c r="V4" s="62"/>
      <c r="W4" s="62"/>
      <c r="X4" s="62"/>
    </row>
    <row r="5" spans="1:24" ht="16.5">
      <c r="A5" s="66" t="s">
        <v>77</v>
      </c>
      <c r="B5" s="67">
        <f aca="true" t="shared" si="0" ref="B5:S5">VLOOKUP($P$2,標準桿,COLUMN()+5,FALSE)</f>
        <v>4</v>
      </c>
      <c r="C5" s="67">
        <f t="shared" si="0"/>
        <v>4</v>
      </c>
      <c r="D5" s="67">
        <f t="shared" si="0"/>
        <v>4</v>
      </c>
      <c r="E5" s="67">
        <f t="shared" si="0"/>
        <v>3</v>
      </c>
      <c r="F5" s="67">
        <f t="shared" si="0"/>
        <v>4</v>
      </c>
      <c r="G5" s="67">
        <f t="shared" si="0"/>
        <v>5</v>
      </c>
      <c r="H5" s="67">
        <f t="shared" si="0"/>
        <v>4</v>
      </c>
      <c r="I5" s="67">
        <f t="shared" si="0"/>
        <v>3</v>
      </c>
      <c r="J5" s="67">
        <f t="shared" si="0"/>
        <v>5</v>
      </c>
      <c r="K5" s="67">
        <f t="shared" si="0"/>
        <v>4</v>
      </c>
      <c r="L5" s="67">
        <f t="shared" si="0"/>
        <v>4</v>
      </c>
      <c r="M5" s="67">
        <f t="shared" si="0"/>
        <v>3</v>
      </c>
      <c r="N5" s="67">
        <f t="shared" si="0"/>
        <v>4</v>
      </c>
      <c r="O5" s="67">
        <f t="shared" si="0"/>
        <v>3</v>
      </c>
      <c r="P5" s="67">
        <f t="shared" si="0"/>
        <v>4</v>
      </c>
      <c r="Q5" s="67">
        <f t="shared" si="0"/>
        <v>5</v>
      </c>
      <c r="R5" s="67">
        <f t="shared" si="0"/>
        <v>4</v>
      </c>
      <c r="S5" s="67">
        <f t="shared" si="0"/>
        <v>5</v>
      </c>
      <c r="T5" s="62"/>
      <c r="U5" s="62"/>
      <c r="V5" s="62"/>
      <c r="W5" s="62"/>
      <c r="X5" s="62"/>
    </row>
    <row r="6" spans="1:24" ht="16.5">
      <c r="A6" s="66" t="s">
        <v>78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2"/>
      <c r="U6" s="62"/>
      <c r="V6" s="62"/>
      <c r="W6" s="62"/>
      <c r="X6" s="62"/>
    </row>
    <row r="7" spans="1:24" ht="16.5">
      <c r="A7" s="68" t="s">
        <v>79</v>
      </c>
      <c r="B7" s="123">
        <v>0.25</v>
      </c>
      <c r="C7" s="124"/>
      <c r="D7" s="125"/>
      <c r="E7" s="123">
        <v>0.25</v>
      </c>
      <c r="F7" s="124"/>
      <c r="G7" s="125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6.5">
      <c r="A8" s="68" t="s">
        <v>80</v>
      </c>
      <c r="B8" s="126">
        <v>9</v>
      </c>
      <c r="C8" s="127"/>
      <c r="D8" s="128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6.5">
      <c r="A9" s="69"/>
      <c r="B9" s="70"/>
      <c r="C9" s="70"/>
      <c r="D9" s="70"/>
      <c r="E9" s="71"/>
      <c r="F9" s="7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6.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6.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6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6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6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6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6.5">
      <c r="A16" s="62"/>
      <c r="B16" s="77" t="s">
        <v>81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62"/>
      <c r="U16" s="62"/>
      <c r="V16" s="62"/>
      <c r="W16" s="62"/>
      <c r="X16" s="62"/>
    </row>
    <row r="17" spans="1:24" ht="16.5">
      <c r="A17" s="76">
        <v>1</v>
      </c>
      <c r="B17" s="129" t="s">
        <v>82</v>
      </c>
      <c r="C17" s="130"/>
      <c r="D17" s="130"/>
      <c r="E17" s="130"/>
      <c r="F17" s="131"/>
      <c r="G17" s="72">
        <v>4</v>
      </c>
      <c r="H17" s="72">
        <v>3</v>
      </c>
      <c r="I17" s="72">
        <v>4</v>
      </c>
      <c r="J17" s="72">
        <v>3</v>
      </c>
      <c r="K17" s="72">
        <v>4</v>
      </c>
      <c r="L17" s="72">
        <v>5</v>
      </c>
      <c r="M17" s="72">
        <v>4</v>
      </c>
      <c r="N17" s="72">
        <v>4</v>
      </c>
      <c r="O17" s="72">
        <v>5</v>
      </c>
      <c r="P17" s="72">
        <v>4</v>
      </c>
      <c r="Q17" s="72">
        <v>3</v>
      </c>
      <c r="R17" s="72">
        <v>4</v>
      </c>
      <c r="S17" s="72">
        <v>5</v>
      </c>
      <c r="T17" s="72">
        <v>4</v>
      </c>
      <c r="U17" s="72">
        <v>4</v>
      </c>
      <c r="V17" s="72">
        <v>3</v>
      </c>
      <c r="W17" s="72">
        <v>4</v>
      </c>
      <c r="X17" s="72">
        <v>5</v>
      </c>
    </row>
    <row r="18" spans="1:24" ht="16.5">
      <c r="A18" s="76">
        <v>2</v>
      </c>
      <c r="B18" s="132" t="s">
        <v>83</v>
      </c>
      <c r="C18" s="133"/>
      <c r="D18" s="133"/>
      <c r="E18" s="133"/>
      <c r="F18" s="134"/>
      <c r="G18" s="72">
        <v>4</v>
      </c>
      <c r="H18" s="72">
        <v>4</v>
      </c>
      <c r="I18" s="72">
        <v>3</v>
      </c>
      <c r="J18" s="72">
        <v>5</v>
      </c>
      <c r="K18" s="72">
        <v>4</v>
      </c>
      <c r="L18" s="72">
        <v>4</v>
      </c>
      <c r="M18" s="72">
        <v>4</v>
      </c>
      <c r="N18" s="72">
        <v>3</v>
      </c>
      <c r="O18" s="72">
        <v>5</v>
      </c>
      <c r="P18" s="72">
        <v>4</v>
      </c>
      <c r="Q18" s="72">
        <v>5</v>
      </c>
      <c r="R18" s="72">
        <v>4</v>
      </c>
      <c r="S18" s="72">
        <v>3</v>
      </c>
      <c r="T18" s="72">
        <v>4</v>
      </c>
      <c r="U18" s="72">
        <v>4</v>
      </c>
      <c r="V18" s="72">
        <v>3</v>
      </c>
      <c r="W18" s="72">
        <v>5</v>
      </c>
      <c r="X18" s="72">
        <v>4</v>
      </c>
    </row>
    <row r="19" spans="1:24" ht="16.5">
      <c r="A19" s="76">
        <v>3</v>
      </c>
      <c r="B19" s="100" t="s">
        <v>84</v>
      </c>
      <c r="C19" s="101"/>
      <c r="D19" s="101"/>
      <c r="E19" s="101"/>
      <c r="F19" s="102"/>
      <c r="G19" s="72">
        <v>4</v>
      </c>
      <c r="H19" s="72">
        <v>4</v>
      </c>
      <c r="I19" s="72">
        <v>3</v>
      </c>
      <c r="J19" s="72">
        <v>5</v>
      </c>
      <c r="K19" s="72">
        <v>4</v>
      </c>
      <c r="L19" s="72">
        <v>4</v>
      </c>
      <c r="M19" s="72">
        <v>3</v>
      </c>
      <c r="N19" s="72">
        <v>5</v>
      </c>
      <c r="O19" s="72">
        <v>4</v>
      </c>
      <c r="P19" s="72">
        <v>4</v>
      </c>
      <c r="Q19" s="72">
        <v>5</v>
      </c>
      <c r="R19" s="72">
        <v>3</v>
      </c>
      <c r="S19" s="72">
        <v>4</v>
      </c>
      <c r="T19" s="72">
        <v>4</v>
      </c>
      <c r="U19" s="72">
        <v>4</v>
      </c>
      <c r="V19" s="72">
        <v>4</v>
      </c>
      <c r="W19" s="72">
        <v>3</v>
      </c>
      <c r="X19" s="72">
        <v>5</v>
      </c>
    </row>
    <row r="20" spans="1:24" ht="16.5">
      <c r="A20" s="76">
        <v>4</v>
      </c>
      <c r="B20" s="103" t="s">
        <v>85</v>
      </c>
      <c r="C20" s="104"/>
      <c r="D20" s="104"/>
      <c r="E20" s="104"/>
      <c r="F20" s="105"/>
      <c r="G20" s="72">
        <v>4</v>
      </c>
      <c r="H20" s="72">
        <v>4</v>
      </c>
      <c r="I20" s="72">
        <v>3</v>
      </c>
      <c r="J20" s="72">
        <v>4</v>
      </c>
      <c r="K20" s="72">
        <v>5</v>
      </c>
      <c r="L20" s="72">
        <v>3</v>
      </c>
      <c r="M20" s="72">
        <v>4</v>
      </c>
      <c r="N20" s="72">
        <v>5</v>
      </c>
      <c r="O20" s="72">
        <v>4</v>
      </c>
      <c r="P20" s="72">
        <v>5</v>
      </c>
      <c r="Q20" s="72">
        <v>3</v>
      </c>
      <c r="R20" s="72">
        <v>4</v>
      </c>
      <c r="S20" s="72">
        <v>4</v>
      </c>
      <c r="T20" s="72">
        <v>4</v>
      </c>
      <c r="U20" s="72">
        <v>3</v>
      </c>
      <c r="V20" s="72">
        <v>4</v>
      </c>
      <c r="W20" s="72">
        <v>4</v>
      </c>
      <c r="X20" s="72">
        <v>5</v>
      </c>
    </row>
    <row r="21" spans="1:24" ht="16.5">
      <c r="A21" s="76">
        <v>5</v>
      </c>
      <c r="B21" s="106" t="s">
        <v>86</v>
      </c>
      <c r="C21" s="107"/>
      <c r="D21" s="107"/>
      <c r="E21" s="107"/>
      <c r="F21" s="108"/>
      <c r="G21" s="72">
        <v>4</v>
      </c>
      <c r="H21" s="72">
        <v>4</v>
      </c>
      <c r="I21" s="72">
        <v>4</v>
      </c>
      <c r="J21" s="72">
        <v>4</v>
      </c>
      <c r="K21" s="72">
        <v>4</v>
      </c>
      <c r="L21" s="72">
        <v>3</v>
      </c>
      <c r="M21" s="72">
        <v>5</v>
      </c>
      <c r="N21" s="72">
        <v>3</v>
      </c>
      <c r="O21" s="72">
        <v>4</v>
      </c>
      <c r="P21" s="72">
        <v>4</v>
      </c>
      <c r="Q21" s="72">
        <v>5</v>
      </c>
      <c r="R21" s="72">
        <v>4</v>
      </c>
      <c r="S21" s="72">
        <v>3</v>
      </c>
      <c r="T21" s="72">
        <v>5</v>
      </c>
      <c r="U21" s="72">
        <v>3</v>
      </c>
      <c r="V21" s="72">
        <v>5</v>
      </c>
      <c r="W21" s="72">
        <v>4</v>
      </c>
      <c r="X21" s="72">
        <v>4</v>
      </c>
    </row>
    <row r="22" spans="1:24" ht="16.5">
      <c r="A22" s="76">
        <v>6</v>
      </c>
      <c r="B22" s="109" t="s">
        <v>87</v>
      </c>
      <c r="C22" s="110"/>
      <c r="D22" s="110"/>
      <c r="E22" s="110"/>
      <c r="F22" s="111"/>
      <c r="G22" s="72">
        <v>4</v>
      </c>
      <c r="H22" s="72">
        <v>4</v>
      </c>
      <c r="I22" s="72">
        <v>4</v>
      </c>
      <c r="J22" s="72">
        <v>3</v>
      </c>
      <c r="K22" s="72">
        <v>4</v>
      </c>
      <c r="L22" s="72">
        <v>5</v>
      </c>
      <c r="M22" s="72">
        <v>4</v>
      </c>
      <c r="N22" s="72">
        <v>3</v>
      </c>
      <c r="O22" s="72">
        <v>5</v>
      </c>
      <c r="P22" s="72">
        <v>4</v>
      </c>
      <c r="Q22" s="72">
        <v>4</v>
      </c>
      <c r="R22" s="72">
        <v>3</v>
      </c>
      <c r="S22" s="72">
        <v>4</v>
      </c>
      <c r="T22" s="72">
        <v>3</v>
      </c>
      <c r="U22" s="72">
        <v>4</v>
      </c>
      <c r="V22" s="72">
        <v>5</v>
      </c>
      <c r="W22" s="72">
        <v>4</v>
      </c>
      <c r="X22" s="72">
        <v>5</v>
      </c>
    </row>
    <row r="23" spans="1:24" ht="16.5">
      <c r="A23" s="76">
        <v>7</v>
      </c>
      <c r="B23" s="112" t="s">
        <v>88</v>
      </c>
      <c r="C23" s="113"/>
      <c r="D23" s="113"/>
      <c r="E23" s="113"/>
      <c r="F23" s="114"/>
      <c r="G23" s="72">
        <v>4</v>
      </c>
      <c r="H23" s="72">
        <v>4</v>
      </c>
      <c r="I23" s="72">
        <v>4</v>
      </c>
      <c r="J23" s="72">
        <v>3</v>
      </c>
      <c r="K23" s="72">
        <v>4</v>
      </c>
      <c r="L23" s="72">
        <v>5</v>
      </c>
      <c r="M23" s="72">
        <v>4</v>
      </c>
      <c r="N23" s="72">
        <v>3</v>
      </c>
      <c r="O23" s="72">
        <v>5</v>
      </c>
      <c r="P23" s="72">
        <v>5</v>
      </c>
      <c r="Q23" s="72">
        <v>3</v>
      </c>
      <c r="R23" s="72">
        <v>4</v>
      </c>
      <c r="S23" s="72">
        <v>4</v>
      </c>
      <c r="T23" s="72">
        <v>5</v>
      </c>
      <c r="U23" s="72">
        <v>4</v>
      </c>
      <c r="V23" s="72">
        <v>3</v>
      </c>
      <c r="W23" s="72">
        <v>4</v>
      </c>
      <c r="X23" s="72">
        <v>4</v>
      </c>
    </row>
    <row r="24" spans="1:24" ht="16.5">
      <c r="A24" s="76">
        <v>8</v>
      </c>
      <c r="B24" s="115" t="s">
        <v>89</v>
      </c>
      <c r="C24" s="116"/>
      <c r="D24" s="116"/>
      <c r="E24" s="116"/>
      <c r="F24" s="117"/>
      <c r="G24" s="72">
        <v>4</v>
      </c>
      <c r="H24" s="72">
        <v>3</v>
      </c>
      <c r="I24" s="72">
        <v>4</v>
      </c>
      <c r="J24" s="72">
        <v>3</v>
      </c>
      <c r="K24" s="72">
        <v>3</v>
      </c>
      <c r="L24" s="72">
        <v>5</v>
      </c>
      <c r="M24" s="72">
        <v>5</v>
      </c>
      <c r="N24" s="72">
        <v>4</v>
      </c>
      <c r="O24" s="72">
        <v>5</v>
      </c>
      <c r="P24" s="72">
        <v>4</v>
      </c>
      <c r="Q24" s="72">
        <v>3</v>
      </c>
      <c r="R24" s="72">
        <v>4</v>
      </c>
      <c r="S24" s="72">
        <v>4</v>
      </c>
      <c r="T24" s="72">
        <v>5</v>
      </c>
      <c r="U24" s="72">
        <v>4</v>
      </c>
      <c r="V24" s="72">
        <v>4</v>
      </c>
      <c r="W24" s="72">
        <v>3</v>
      </c>
      <c r="X24" s="72">
        <v>5</v>
      </c>
    </row>
    <row r="25" spans="1:24" ht="16.5">
      <c r="A25" s="76">
        <v>9</v>
      </c>
      <c r="B25" s="118" t="s">
        <v>90</v>
      </c>
      <c r="C25" s="119"/>
      <c r="D25" s="119"/>
      <c r="E25" s="119"/>
      <c r="F25" s="120"/>
      <c r="G25" s="72">
        <v>5</v>
      </c>
      <c r="H25" s="72">
        <v>4</v>
      </c>
      <c r="I25" s="72">
        <v>4</v>
      </c>
      <c r="J25" s="72">
        <v>3</v>
      </c>
      <c r="K25" s="72">
        <v>5</v>
      </c>
      <c r="L25" s="72">
        <v>4</v>
      </c>
      <c r="M25" s="72">
        <v>4</v>
      </c>
      <c r="N25" s="72">
        <v>3</v>
      </c>
      <c r="O25" s="72">
        <v>4</v>
      </c>
      <c r="P25" s="72">
        <v>5</v>
      </c>
      <c r="Q25" s="72">
        <v>4</v>
      </c>
      <c r="R25" s="72">
        <v>3</v>
      </c>
      <c r="S25" s="72">
        <v>4</v>
      </c>
      <c r="T25" s="72">
        <v>5</v>
      </c>
      <c r="U25" s="72">
        <v>4</v>
      </c>
      <c r="V25" s="72">
        <v>3</v>
      </c>
      <c r="W25" s="72">
        <v>4</v>
      </c>
      <c r="X25" s="72">
        <v>4</v>
      </c>
    </row>
    <row r="26" spans="1:24" ht="16.5">
      <c r="A26" s="76">
        <v>10</v>
      </c>
      <c r="B26" s="97"/>
      <c r="C26" s="98"/>
      <c r="D26" s="98"/>
      <c r="E26" s="98"/>
      <c r="F26" s="9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6.5">
      <c r="A27" s="76">
        <v>11</v>
      </c>
      <c r="B27" s="97"/>
      <c r="C27" s="98"/>
      <c r="D27" s="98"/>
      <c r="E27" s="98"/>
      <c r="F27" s="99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6.5">
      <c r="A28" s="76">
        <v>12</v>
      </c>
      <c r="B28" s="97"/>
      <c r="C28" s="98"/>
      <c r="D28" s="98"/>
      <c r="E28" s="98"/>
      <c r="F28" s="99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6.5">
      <c r="A29" s="76">
        <v>13</v>
      </c>
      <c r="B29" s="97"/>
      <c r="C29" s="98"/>
      <c r="D29" s="98"/>
      <c r="E29" s="98"/>
      <c r="F29" s="99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6.5">
      <c r="A30" s="76">
        <v>14</v>
      </c>
      <c r="B30" s="97"/>
      <c r="C30" s="98"/>
      <c r="D30" s="98"/>
      <c r="E30" s="98"/>
      <c r="F30" s="99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</sheetData>
  <sheetProtection/>
  <mergeCells count="18">
    <mergeCell ref="B3:E3"/>
    <mergeCell ref="B7:D7"/>
    <mergeCell ref="E7:G7"/>
    <mergeCell ref="B8:D8"/>
    <mergeCell ref="B28:F28"/>
    <mergeCell ref="B17:F17"/>
    <mergeCell ref="B18:F18"/>
    <mergeCell ref="B27:F27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</mergeCells>
  <dataValidations count="1">
    <dataValidation type="list" allowBlank="1" showInputMessage="1" showErrorMessage="1" sqref="P2">
      <formula1>$A$17:$A$30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L3" sqref="L3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9" max="27" width="9.00390625" style="0" customWidth="1"/>
    <col min="28" max="28" width="9.375" style="0" customWidth="1"/>
  </cols>
  <sheetData>
    <row r="1" spans="1:8" ht="54" customHeight="1">
      <c r="A1" s="135" t="str">
        <f>'基本資料'!B1</f>
        <v>渣打全國業餘高爾夫2014年8月份北區分區月賽</v>
      </c>
      <c r="B1" s="135"/>
      <c r="C1" s="135"/>
      <c r="D1" s="135"/>
      <c r="E1" s="135"/>
      <c r="F1" s="135"/>
      <c r="H1" s="19">
        <f>120-COUNTBLANK(C4:F33)</f>
        <v>83</v>
      </c>
    </row>
    <row r="2" spans="1:6" ht="20.25" thickBot="1">
      <c r="A2" s="22" t="str">
        <f>"地點："&amp;'基本資料'!B2</f>
        <v>地點：山溪地高爾夫俱樂部</v>
      </c>
      <c r="B2" s="22"/>
      <c r="C2" s="22"/>
      <c r="D2" s="23" t="s">
        <v>0</v>
      </c>
      <c r="E2" s="22"/>
      <c r="F2" s="78">
        <v>41856</v>
      </c>
    </row>
    <row r="3" spans="1:12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  <c r="L3" t="s">
        <v>211</v>
      </c>
    </row>
    <row r="4" spans="1:36" ht="18.75">
      <c r="A4" s="4" t="s">
        <v>91</v>
      </c>
      <c r="B4" s="5">
        <v>0.25</v>
      </c>
      <c r="C4" s="26" t="s">
        <v>20</v>
      </c>
      <c r="D4" s="27" t="s">
        <v>147</v>
      </c>
      <c r="E4" s="27" t="s">
        <v>143</v>
      </c>
      <c r="F4" s="28" t="s">
        <v>14</v>
      </c>
      <c r="AA4" t="str">
        <f>"Out-"&amp;TEXT(ROW()-3,"00")</f>
        <v>Out-01</v>
      </c>
      <c r="AB4" t="str">
        <f>IF(ISNA(VLOOKUP($AA4,$A$4:$F$33,COLUMN()-25,FALSE)),"",VLOOKUP($AA4,$A$4:$F$33,COLUMN()-25,FALSE))</f>
        <v>曾　楨  女Ｃ</v>
      </c>
      <c r="AC4" t="str">
        <f aca="true" t="shared" si="0" ref="AC4:AE19">IF(ISNA(VLOOKUP($AA4,$A$4:$F$33,COLUMN()-25,FALSE)),"",VLOOKUP($AA4,$A$4:$F$33,COLUMN()-25,FALSE))</f>
        <v>邱羽笙  女Ｃ</v>
      </c>
      <c r="AD4" t="str">
        <f t="shared" si="0"/>
        <v>徐純鳳  女Ｃ</v>
      </c>
      <c r="AE4">
        <f t="shared" si="0"/>
      </c>
      <c r="AG4" t="str">
        <f>IF(OR(AB4="",ISERROR(AB4)),"",LEFT(AB4,FIND(" ",AB4)-1))</f>
        <v>曾　楨</v>
      </c>
      <c r="AH4" t="str">
        <f>IF(OR(AC4="",ISERROR(AC4)),"",LEFT(AC4,FIND(" ",AC4)-1))</f>
        <v>邱羽笙</v>
      </c>
      <c r="AI4" t="str">
        <f>IF(OR(AD4="",ISERROR(AD4)),"",LEFT(AD4,FIND(" ",AD4)-1))</f>
        <v>徐純鳳</v>
      </c>
      <c r="AJ4">
        <f>IF(OR(AE4="",ISERROR(AE4)),"",LEFT(AE4,FIND(" ",AE4)-1))</f>
      </c>
    </row>
    <row r="5" spans="1:36" ht="18.75">
      <c r="A5" s="9" t="s">
        <v>92</v>
      </c>
      <c r="B5" s="10">
        <v>0.25625</v>
      </c>
      <c r="C5" s="29" t="s">
        <v>148</v>
      </c>
      <c r="D5" s="29" t="s">
        <v>18</v>
      </c>
      <c r="E5" s="29" t="s">
        <v>128</v>
      </c>
      <c r="F5" s="30" t="s">
        <v>19</v>
      </c>
      <c r="AA5" t="str">
        <f aca="true" t="shared" si="1" ref="AA5:AA18">"Out-"&amp;TEXT(ROW()-3,"00")</f>
        <v>Out-02</v>
      </c>
      <c r="AB5" t="str">
        <f aca="true" t="shared" si="2" ref="AB5:AE33">IF(ISNA(VLOOKUP($AA5,$A$4:$F$33,COLUMN()-25,FALSE)),"",VLOOKUP($AA5,$A$4:$F$33,COLUMN()-25,FALSE))</f>
        <v>余圓圓  女Ｃ</v>
      </c>
      <c r="AC5" t="str">
        <f t="shared" si="0"/>
        <v>賴思彤  女Ｃ</v>
      </c>
      <c r="AD5" t="str">
        <f t="shared" si="0"/>
        <v>唐佳杏  女Ｃ</v>
      </c>
      <c r="AE5" t="str">
        <f t="shared" si="0"/>
        <v>劉芃姍  女Ｃ</v>
      </c>
      <c r="AG5" t="str">
        <f aca="true" t="shared" si="3" ref="AG5:AG33">IF(OR(AB5="",ISERROR(AB5)),"",LEFT(AB5,FIND(" ",AB5)-1))</f>
        <v>余圓圓</v>
      </c>
      <c r="AH5" t="str">
        <f aca="true" t="shared" si="4" ref="AH5:AH33">IF(OR(AC5="",ISERROR(AC5)),"",LEFT(AC5,FIND(" ",AC5)-1))</f>
        <v>賴思彤</v>
      </c>
      <c r="AI5" t="str">
        <f aca="true" t="shared" si="5" ref="AI5:AI33">IF(OR(AD5="",ISERROR(AD5)),"",LEFT(AD5,FIND(" ",AD5)-1))</f>
        <v>唐佳杏</v>
      </c>
      <c r="AJ5" t="str">
        <f aca="true" t="shared" si="6" ref="AJ5:AJ33">IF(OR(AE5="",ISERROR(AE5)),"",LEFT(AE5,FIND(" ",AE5)-1))</f>
        <v>劉芃姍</v>
      </c>
    </row>
    <row r="6" spans="1:36" ht="18.75">
      <c r="A6" s="9" t="s">
        <v>93</v>
      </c>
      <c r="B6" s="10">
        <v>0.26249999999999996</v>
      </c>
      <c r="C6" s="29" t="s">
        <v>149</v>
      </c>
      <c r="D6" s="29" t="s">
        <v>130</v>
      </c>
      <c r="E6" s="29" t="s">
        <v>129</v>
      </c>
      <c r="F6" s="30" t="s">
        <v>21</v>
      </c>
      <c r="AA6" t="str">
        <f t="shared" si="1"/>
        <v>Out-03</v>
      </c>
      <c r="AB6" t="str">
        <f t="shared" si="2"/>
        <v>宋永紅  女Ｃ</v>
      </c>
      <c r="AC6" t="str">
        <f t="shared" si="0"/>
        <v>盧芸屏  女Ｃ</v>
      </c>
      <c r="AD6" t="str">
        <f t="shared" si="0"/>
        <v>劉庭妤  女Ｃ</v>
      </c>
      <c r="AE6" t="str">
        <f t="shared" si="0"/>
        <v>尤芯葦  女Ｃ</v>
      </c>
      <c r="AG6" t="str">
        <f t="shared" si="3"/>
        <v>宋永紅</v>
      </c>
      <c r="AH6" t="str">
        <f t="shared" si="4"/>
        <v>盧芸屏</v>
      </c>
      <c r="AI6" t="str">
        <f t="shared" si="5"/>
        <v>劉庭妤</v>
      </c>
      <c r="AJ6" t="str">
        <f t="shared" si="6"/>
        <v>尤芯葦</v>
      </c>
    </row>
    <row r="7" spans="1:36" ht="18.75">
      <c r="A7" s="9" t="s">
        <v>94</v>
      </c>
      <c r="B7" s="10">
        <v>0.26874999999999993</v>
      </c>
      <c r="C7" s="29" t="s">
        <v>150</v>
      </c>
      <c r="D7" s="29" t="s">
        <v>22</v>
      </c>
      <c r="E7" s="29" t="s">
        <v>14</v>
      </c>
      <c r="F7" s="30" t="s">
        <v>14</v>
      </c>
      <c r="AA7" t="str">
        <f t="shared" si="1"/>
        <v>Out-04</v>
      </c>
      <c r="AB7" t="str">
        <f t="shared" si="2"/>
        <v>陳薇安  女Ｄ</v>
      </c>
      <c r="AC7" t="str">
        <f t="shared" si="0"/>
        <v>黃亭瑄  女Ｄ</v>
      </c>
      <c r="AD7">
        <f t="shared" si="0"/>
      </c>
      <c r="AE7">
        <f t="shared" si="0"/>
      </c>
      <c r="AG7" t="str">
        <f t="shared" si="3"/>
        <v>陳薇安</v>
      </c>
      <c r="AH7" t="str">
        <f t="shared" si="4"/>
        <v>黃亭瑄</v>
      </c>
      <c r="AI7">
        <f t="shared" si="5"/>
      </c>
      <c r="AJ7">
        <f t="shared" si="6"/>
      </c>
    </row>
    <row r="8" spans="1:36" ht="18.75">
      <c r="A8" s="9" t="s">
        <v>95</v>
      </c>
      <c r="B8" s="10">
        <v>0.2749999999999999</v>
      </c>
      <c r="C8" s="29" t="s">
        <v>24</v>
      </c>
      <c r="D8" s="29" t="s">
        <v>151</v>
      </c>
      <c r="E8" s="29" t="s">
        <v>152</v>
      </c>
      <c r="F8" s="30" t="s">
        <v>14</v>
      </c>
      <c r="AA8" t="str">
        <f t="shared" si="1"/>
        <v>Out-05</v>
      </c>
      <c r="AB8" t="str">
        <f t="shared" si="2"/>
        <v>黃伯恩  男Ｄ</v>
      </c>
      <c r="AC8" t="str">
        <f t="shared" si="0"/>
        <v>潘韋辰  男Ｄ</v>
      </c>
      <c r="AD8" t="str">
        <f t="shared" si="0"/>
        <v>陳宣佾  男Ｄ</v>
      </c>
      <c r="AE8">
        <f t="shared" si="0"/>
      </c>
      <c r="AG8" t="str">
        <f t="shared" si="3"/>
        <v>黃伯恩</v>
      </c>
      <c r="AH8" t="str">
        <f t="shared" si="4"/>
        <v>潘韋辰</v>
      </c>
      <c r="AI8" t="str">
        <f t="shared" si="5"/>
        <v>陳宣佾</v>
      </c>
      <c r="AJ8">
        <f t="shared" si="6"/>
      </c>
    </row>
    <row r="9" spans="1:36" ht="18.75">
      <c r="A9" s="9" t="s">
        <v>96</v>
      </c>
      <c r="B9" s="10">
        <v>0.2812499999999999</v>
      </c>
      <c r="C9" s="29" t="s">
        <v>153</v>
      </c>
      <c r="D9" s="29" t="s">
        <v>23</v>
      </c>
      <c r="E9" s="29" t="s">
        <v>131</v>
      </c>
      <c r="F9" s="30" t="s">
        <v>14</v>
      </c>
      <c r="AA9" t="str">
        <f t="shared" si="1"/>
        <v>Out-06</v>
      </c>
      <c r="AB9" t="str">
        <f t="shared" si="2"/>
        <v>何易儒  男Ｄ</v>
      </c>
      <c r="AC9" t="str">
        <f t="shared" si="0"/>
        <v>林凡凱  男Ｄ</v>
      </c>
      <c r="AD9" t="str">
        <f t="shared" si="0"/>
        <v>王昱翔  男Ｄ</v>
      </c>
      <c r="AE9">
        <f t="shared" si="0"/>
      </c>
      <c r="AG9" t="str">
        <f t="shared" si="3"/>
        <v>何易儒</v>
      </c>
      <c r="AH9" t="str">
        <f t="shared" si="4"/>
        <v>林凡凱</v>
      </c>
      <c r="AI9" t="str">
        <f t="shared" si="5"/>
        <v>王昱翔</v>
      </c>
      <c r="AJ9">
        <f t="shared" si="6"/>
      </c>
    </row>
    <row r="10" spans="1:36" ht="18.75">
      <c r="A10" s="9" t="s">
        <v>97</v>
      </c>
      <c r="B10" s="10">
        <v>0.28749999999999987</v>
      </c>
      <c r="C10" s="29" t="s">
        <v>154</v>
      </c>
      <c r="D10" s="29" t="s">
        <v>155</v>
      </c>
      <c r="E10" s="29" t="s">
        <v>156</v>
      </c>
      <c r="F10" s="30" t="s">
        <v>133</v>
      </c>
      <c r="AA10" t="str">
        <f t="shared" si="1"/>
        <v>Out-07</v>
      </c>
      <c r="AB10" t="str">
        <f t="shared" si="2"/>
        <v>楊程皓  男Ｄ</v>
      </c>
      <c r="AC10" t="str">
        <f t="shared" si="0"/>
        <v>陳宗侖  男Ｄ</v>
      </c>
      <c r="AD10" t="str">
        <f t="shared" si="0"/>
        <v>劉彧丞  男Ｄ</v>
      </c>
      <c r="AE10" t="str">
        <f t="shared" si="0"/>
        <v>鄭庭翔  男Ｄ</v>
      </c>
      <c r="AG10" t="str">
        <f t="shared" si="3"/>
        <v>楊程皓</v>
      </c>
      <c r="AH10" t="str">
        <f t="shared" si="4"/>
        <v>陳宗侖</v>
      </c>
      <c r="AI10" t="str">
        <f t="shared" si="5"/>
        <v>劉彧丞</v>
      </c>
      <c r="AJ10" t="str">
        <f t="shared" si="6"/>
        <v>鄭庭翔</v>
      </c>
    </row>
    <row r="11" spans="1:36" ht="18.75">
      <c r="A11" s="9" t="s">
        <v>98</v>
      </c>
      <c r="B11" s="10">
        <v>0.29374999999999984</v>
      </c>
      <c r="C11" s="29" t="s">
        <v>109</v>
      </c>
      <c r="D11" s="29" t="s">
        <v>157</v>
      </c>
      <c r="E11" s="29" t="s">
        <v>132</v>
      </c>
      <c r="F11" s="30" t="s">
        <v>25</v>
      </c>
      <c r="AA11" t="str">
        <f t="shared" si="1"/>
        <v>Out-08</v>
      </c>
      <c r="AB11" t="str">
        <f t="shared" si="2"/>
        <v>林宸諒  男Ｄ</v>
      </c>
      <c r="AC11" t="str">
        <f t="shared" si="0"/>
        <v>張羽豐  男Ｄ</v>
      </c>
      <c r="AD11" t="str">
        <f t="shared" si="0"/>
        <v>李恩維  男Ｄ</v>
      </c>
      <c r="AE11" t="str">
        <f t="shared" si="0"/>
        <v>黃至晨  男Ｄ</v>
      </c>
      <c r="AG11" t="str">
        <f t="shared" si="3"/>
        <v>林宸諒</v>
      </c>
      <c r="AH11" t="str">
        <f t="shared" si="4"/>
        <v>張羽豐</v>
      </c>
      <c r="AI11" t="str">
        <f t="shared" si="5"/>
        <v>李恩維</v>
      </c>
      <c r="AJ11" t="str">
        <f t="shared" si="6"/>
        <v>黃至晨</v>
      </c>
    </row>
    <row r="12" spans="1:36" ht="18.75">
      <c r="A12" s="9" t="s">
        <v>108</v>
      </c>
      <c r="B12" s="10">
        <v>0.2999999999999998</v>
      </c>
      <c r="C12" s="29" t="s">
        <v>27</v>
      </c>
      <c r="D12" s="29" t="s">
        <v>110</v>
      </c>
      <c r="E12" s="29" t="s">
        <v>158</v>
      </c>
      <c r="F12" s="30" t="s">
        <v>14</v>
      </c>
      <c r="AA12" t="str">
        <f t="shared" si="1"/>
        <v>Out-09</v>
      </c>
      <c r="AB12" t="str">
        <f t="shared" si="2"/>
        <v>溫　娣  女Ａ</v>
      </c>
      <c r="AC12" t="str">
        <f t="shared" si="0"/>
        <v>張　筠  女Ａ</v>
      </c>
      <c r="AD12" t="str">
        <f t="shared" si="0"/>
        <v>佐佐木雪繪  女Ａ</v>
      </c>
      <c r="AE12">
        <f t="shared" si="0"/>
      </c>
      <c r="AG12" t="str">
        <f t="shared" si="3"/>
        <v>溫　娣</v>
      </c>
      <c r="AH12" t="str">
        <f t="shared" si="4"/>
        <v>張　筠</v>
      </c>
      <c r="AI12" t="str">
        <f t="shared" si="5"/>
        <v>佐佐木雪繪</v>
      </c>
      <c r="AJ12">
        <f t="shared" si="6"/>
      </c>
    </row>
    <row r="13" spans="1:36" ht="18.75">
      <c r="A13" s="9" t="s">
        <v>144</v>
      </c>
      <c r="B13" s="10">
        <v>0.3062499999999998</v>
      </c>
      <c r="C13" s="29" t="s">
        <v>28</v>
      </c>
      <c r="D13" s="29" t="s">
        <v>159</v>
      </c>
      <c r="E13" s="29" t="s">
        <v>112</v>
      </c>
      <c r="F13" s="30" t="s">
        <v>26</v>
      </c>
      <c r="AA13" t="str">
        <f t="shared" si="1"/>
        <v>Out-10</v>
      </c>
      <c r="AB13" t="str">
        <f t="shared" si="2"/>
        <v>溫茜婷  女Ａ</v>
      </c>
      <c r="AC13" t="str">
        <f t="shared" si="0"/>
        <v>李佳琳  女Ａ</v>
      </c>
      <c r="AD13" t="str">
        <f t="shared" si="0"/>
        <v>張　琳  女Ａ</v>
      </c>
      <c r="AE13" t="str">
        <f t="shared" si="0"/>
        <v>張予禎  女Ａ</v>
      </c>
      <c r="AG13" t="str">
        <f t="shared" si="3"/>
        <v>溫茜婷</v>
      </c>
      <c r="AH13" t="str">
        <f t="shared" si="4"/>
        <v>李佳琳</v>
      </c>
      <c r="AI13" t="str">
        <f t="shared" si="5"/>
        <v>張　琳</v>
      </c>
      <c r="AJ13" t="str">
        <f t="shared" si="6"/>
        <v>張予禎</v>
      </c>
    </row>
    <row r="14" spans="1:36" ht="18.75">
      <c r="A14" s="9" t="s">
        <v>160</v>
      </c>
      <c r="B14" s="10">
        <v>0.3124999999999998</v>
      </c>
      <c r="C14" s="29" t="s">
        <v>161</v>
      </c>
      <c r="D14" s="29" t="s">
        <v>30</v>
      </c>
      <c r="E14" s="29" t="s">
        <v>111</v>
      </c>
      <c r="F14" s="30" t="s">
        <v>31</v>
      </c>
      <c r="AA14" t="str">
        <f t="shared" si="1"/>
        <v>Out-11</v>
      </c>
      <c r="AB14" t="str">
        <f t="shared" si="2"/>
        <v>周咨佑  女Ａ</v>
      </c>
      <c r="AC14" t="str">
        <f t="shared" si="0"/>
        <v>黃筠筑  女Ａ</v>
      </c>
      <c r="AD14" t="str">
        <f t="shared" si="0"/>
        <v>石澄璇  女Ａ</v>
      </c>
      <c r="AE14" t="str">
        <f t="shared" si="0"/>
        <v>梁祺芬  女Ａ</v>
      </c>
      <c r="AG14" t="str">
        <f t="shared" si="3"/>
        <v>周咨佑</v>
      </c>
      <c r="AH14" t="str">
        <f t="shared" si="4"/>
        <v>黃筠筑</v>
      </c>
      <c r="AI14" t="str">
        <f t="shared" si="5"/>
        <v>石澄璇</v>
      </c>
      <c r="AJ14" t="str">
        <f t="shared" si="6"/>
        <v>梁祺芬</v>
      </c>
    </row>
    <row r="15" spans="1:36" ht="18.75">
      <c r="A15" s="9" t="s">
        <v>162</v>
      </c>
      <c r="B15" s="10">
        <v>0.31874999999999976</v>
      </c>
      <c r="C15" s="29" t="s">
        <v>135</v>
      </c>
      <c r="D15" s="29" t="s">
        <v>29</v>
      </c>
      <c r="E15" s="29" t="s">
        <v>136</v>
      </c>
      <c r="F15" s="30" t="s">
        <v>134</v>
      </c>
      <c r="AA15" t="str">
        <f t="shared" si="1"/>
        <v>Out-12</v>
      </c>
      <c r="AB15" t="str">
        <f t="shared" si="2"/>
        <v>林潔心  女Ａ</v>
      </c>
      <c r="AC15" t="str">
        <f t="shared" si="0"/>
        <v>郭涵涓  女Ａ</v>
      </c>
      <c r="AD15" t="str">
        <f t="shared" si="0"/>
        <v>張亞琦  女Ａ</v>
      </c>
      <c r="AE15" t="str">
        <f t="shared" si="0"/>
        <v>王薏涵  女Ａ</v>
      </c>
      <c r="AG15" t="str">
        <f t="shared" si="3"/>
        <v>林潔心</v>
      </c>
      <c r="AH15" t="str">
        <f t="shared" si="4"/>
        <v>郭涵涓</v>
      </c>
      <c r="AI15" t="str">
        <f t="shared" si="5"/>
        <v>張亞琦</v>
      </c>
      <c r="AJ15" t="str">
        <f t="shared" si="6"/>
        <v>王薏涵</v>
      </c>
    </row>
    <row r="16" spans="1:36" ht="18.75">
      <c r="A16" s="9" t="s">
        <v>99</v>
      </c>
      <c r="B16" s="10">
        <v>0.25</v>
      </c>
      <c r="C16" s="29" t="s">
        <v>113</v>
      </c>
      <c r="D16" s="29" t="s">
        <v>137</v>
      </c>
      <c r="E16" s="29" t="s">
        <v>163</v>
      </c>
      <c r="F16" s="30" t="s">
        <v>14</v>
      </c>
      <c r="AA16" t="str">
        <f t="shared" si="1"/>
        <v>Out-13</v>
      </c>
      <c r="AB16">
        <f t="shared" si="2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4"/>
      </c>
      <c r="AI16">
        <f t="shared" si="5"/>
      </c>
      <c r="AJ16">
        <f t="shared" si="6"/>
      </c>
    </row>
    <row r="17" spans="1:36" ht="18.75">
      <c r="A17" s="9" t="s">
        <v>100</v>
      </c>
      <c r="B17" s="10">
        <v>0.25625</v>
      </c>
      <c r="C17" s="29" t="s">
        <v>34</v>
      </c>
      <c r="D17" s="96" t="s">
        <v>164</v>
      </c>
      <c r="E17" s="29" t="s">
        <v>41</v>
      </c>
      <c r="F17" s="30" t="s">
        <v>32</v>
      </c>
      <c r="AA17" t="str">
        <f t="shared" si="1"/>
        <v>Out-14</v>
      </c>
      <c r="AB17">
        <f t="shared" si="2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4"/>
      </c>
      <c r="AI17">
        <f t="shared" si="5"/>
      </c>
      <c r="AJ17">
        <f t="shared" si="6"/>
      </c>
    </row>
    <row r="18" spans="1:36" ht="18.75">
      <c r="A18" s="9" t="s">
        <v>101</v>
      </c>
      <c r="B18" s="10">
        <v>0.26249999999999996</v>
      </c>
      <c r="C18" s="29" t="s">
        <v>33</v>
      </c>
      <c r="D18" s="29" t="s">
        <v>165</v>
      </c>
      <c r="E18" s="29" t="s">
        <v>166</v>
      </c>
      <c r="F18" s="30"/>
      <c r="AA18" t="str">
        <f t="shared" si="1"/>
        <v>Out-15</v>
      </c>
      <c r="AB18">
        <f t="shared" si="2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4"/>
      </c>
      <c r="AI18">
        <f t="shared" si="5"/>
      </c>
      <c r="AJ18">
        <f t="shared" si="6"/>
      </c>
    </row>
    <row r="19" spans="1:36" ht="18.75">
      <c r="A19" s="9" t="s">
        <v>102</v>
      </c>
      <c r="B19" s="10">
        <v>0.26874999999999993</v>
      </c>
      <c r="C19" s="29" t="s">
        <v>38</v>
      </c>
      <c r="D19" s="29" t="s">
        <v>40</v>
      </c>
      <c r="E19" s="29" t="s">
        <v>37</v>
      </c>
      <c r="F19" s="30" t="s">
        <v>115</v>
      </c>
      <c r="AA19" t="str">
        <f>"In-"&amp;TEXT(ROW()-18,"00")</f>
        <v>In-01</v>
      </c>
      <c r="AB19" t="str">
        <f t="shared" si="2"/>
        <v>徐仁尉  男Ａ</v>
      </c>
      <c r="AC19" t="str">
        <f t="shared" si="0"/>
        <v>陳宇凡  男Ａ</v>
      </c>
      <c r="AD19" t="str">
        <f t="shared" si="0"/>
        <v>林柏凱  男Ａ</v>
      </c>
      <c r="AE19">
        <f t="shared" si="0"/>
      </c>
      <c r="AG19" t="str">
        <f t="shared" si="3"/>
        <v>徐仁尉</v>
      </c>
      <c r="AH19" t="str">
        <f t="shared" si="4"/>
        <v>陳宇凡</v>
      </c>
      <c r="AI19" t="str">
        <f t="shared" si="5"/>
        <v>林柏凱</v>
      </c>
      <c r="AJ19">
        <f t="shared" si="6"/>
      </c>
    </row>
    <row r="20" spans="1:36" ht="18.75">
      <c r="A20" s="9" t="s">
        <v>103</v>
      </c>
      <c r="B20" s="10">
        <v>0.2749999999999999</v>
      </c>
      <c r="C20" s="29" t="s">
        <v>39</v>
      </c>
      <c r="D20" s="29" t="s">
        <v>35</v>
      </c>
      <c r="E20" s="29" t="s">
        <v>167</v>
      </c>
      <c r="F20" s="30" t="s">
        <v>36</v>
      </c>
      <c r="AA20" t="str">
        <f aca="true" t="shared" si="7" ref="AA20:AA33">"In-"&amp;TEXT(ROW()-18,"00")</f>
        <v>In-02</v>
      </c>
      <c r="AB20" t="str">
        <f t="shared" si="2"/>
        <v>楊　傑  男Ａ</v>
      </c>
      <c r="AC20" t="str">
        <f t="shared" si="2"/>
        <v>吳柏澄  男Ａ</v>
      </c>
      <c r="AD20" t="str">
        <f t="shared" si="2"/>
        <v>葉蔚廷  男Ａ</v>
      </c>
      <c r="AE20" t="str">
        <f t="shared" si="2"/>
        <v>黃千鴻  男Ａ</v>
      </c>
      <c r="AG20" t="str">
        <f t="shared" si="3"/>
        <v>楊　傑</v>
      </c>
      <c r="AH20" t="str">
        <f t="shared" si="4"/>
        <v>吳柏澄</v>
      </c>
      <c r="AI20" t="str">
        <f t="shared" si="5"/>
        <v>葉蔚廷</v>
      </c>
      <c r="AJ20" t="str">
        <f t="shared" si="6"/>
        <v>黃千鴻</v>
      </c>
    </row>
    <row r="21" spans="1:36" ht="18.75">
      <c r="A21" s="9" t="s">
        <v>104</v>
      </c>
      <c r="B21" s="10">
        <v>0.2812499999999999</v>
      </c>
      <c r="C21" s="29" t="s">
        <v>139</v>
      </c>
      <c r="D21" s="29" t="s">
        <v>114</v>
      </c>
      <c r="E21" s="29" t="s">
        <v>42</v>
      </c>
      <c r="F21" s="30" t="s">
        <v>138</v>
      </c>
      <c r="AA21" t="str">
        <f t="shared" si="7"/>
        <v>In-03</v>
      </c>
      <c r="AB21" t="str">
        <f t="shared" si="2"/>
        <v>張鈞沂  男Ａ</v>
      </c>
      <c r="AC21" t="str">
        <f t="shared" si="2"/>
        <v>王璽安  男Ａ</v>
      </c>
      <c r="AD21" t="str">
        <f t="shared" si="2"/>
        <v>黃冠勳  男Ａ</v>
      </c>
      <c r="AE21">
        <f t="shared" si="2"/>
        <v>0</v>
      </c>
      <c r="AG21" t="str">
        <f t="shared" si="3"/>
        <v>張鈞沂</v>
      </c>
      <c r="AH21" t="str">
        <f t="shared" si="4"/>
        <v>王璽安</v>
      </c>
      <c r="AI21" t="str">
        <f t="shared" si="5"/>
        <v>黃冠勳</v>
      </c>
      <c r="AJ21" t="e">
        <f t="shared" si="6"/>
        <v>#VALUE!</v>
      </c>
    </row>
    <row r="22" spans="1:36" ht="18.75">
      <c r="A22" s="9" t="s">
        <v>105</v>
      </c>
      <c r="B22" s="10">
        <v>0.28749999999999987</v>
      </c>
      <c r="C22" s="29" t="s">
        <v>168</v>
      </c>
      <c r="D22" s="29" t="s">
        <v>141</v>
      </c>
      <c r="E22" s="29" t="s">
        <v>169</v>
      </c>
      <c r="F22" s="30" t="s">
        <v>14</v>
      </c>
      <c r="AA22" t="str">
        <f t="shared" si="7"/>
        <v>In-04</v>
      </c>
      <c r="AB22" t="str">
        <f t="shared" si="2"/>
        <v>黃泊淵  男Ａ</v>
      </c>
      <c r="AC22" t="str">
        <f t="shared" si="2"/>
        <v>沈威成  男Ａ</v>
      </c>
      <c r="AD22" t="str">
        <f t="shared" si="2"/>
        <v>駱則維  男Ａ</v>
      </c>
      <c r="AE22" t="str">
        <f t="shared" si="2"/>
        <v>葉東霖  男Ａ</v>
      </c>
      <c r="AG22" t="str">
        <f t="shared" si="3"/>
        <v>黃泊淵</v>
      </c>
      <c r="AH22" t="str">
        <f t="shared" si="4"/>
        <v>沈威成</v>
      </c>
      <c r="AI22" t="str">
        <f t="shared" si="5"/>
        <v>駱則維</v>
      </c>
      <c r="AJ22" t="str">
        <f t="shared" si="6"/>
        <v>葉東霖</v>
      </c>
    </row>
    <row r="23" spans="1:36" ht="18.75">
      <c r="A23" s="9" t="s">
        <v>106</v>
      </c>
      <c r="B23" s="10">
        <v>0.29374999999999984</v>
      </c>
      <c r="C23" s="29" t="s">
        <v>170</v>
      </c>
      <c r="D23" s="29" t="s">
        <v>171</v>
      </c>
      <c r="E23" s="29" t="s">
        <v>172</v>
      </c>
      <c r="F23" s="30" t="s">
        <v>173</v>
      </c>
      <c r="AA23" t="str">
        <f t="shared" si="7"/>
        <v>In-05</v>
      </c>
      <c r="AB23" t="str">
        <f t="shared" si="2"/>
        <v>江以晨  男Ａ</v>
      </c>
      <c r="AC23" t="str">
        <f t="shared" si="2"/>
        <v>賀威瑋  男Ａ</v>
      </c>
      <c r="AD23" t="str">
        <f t="shared" si="2"/>
        <v>邱昱嘉  男Ａ</v>
      </c>
      <c r="AE23" t="str">
        <f t="shared" si="2"/>
        <v>葉　甫  男Ａ</v>
      </c>
      <c r="AG23" t="str">
        <f t="shared" si="3"/>
        <v>江以晨</v>
      </c>
      <c r="AH23" t="str">
        <f t="shared" si="4"/>
        <v>賀威瑋</v>
      </c>
      <c r="AI23" t="str">
        <f t="shared" si="5"/>
        <v>邱昱嘉</v>
      </c>
      <c r="AJ23" t="str">
        <f t="shared" si="6"/>
        <v>葉　甫</v>
      </c>
    </row>
    <row r="24" spans="1:36" ht="18.75">
      <c r="A24" s="9" t="s">
        <v>107</v>
      </c>
      <c r="B24" s="10">
        <v>0.2999999999999998</v>
      </c>
      <c r="C24" s="29" t="s">
        <v>140</v>
      </c>
      <c r="D24" s="29" t="s">
        <v>174</v>
      </c>
      <c r="E24" s="29" t="s">
        <v>45</v>
      </c>
      <c r="F24" s="30" t="s">
        <v>175</v>
      </c>
      <c r="AA24" t="str">
        <f t="shared" si="7"/>
        <v>In-06</v>
      </c>
      <c r="AB24" t="str">
        <f t="shared" si="2"/>
        <v>姜威存  男Ａ</v>
      </c>
      <c r="AC24" t="str">
        <f t="shared" si="2"/>
        <v>蔡岷宏  男Ａ</v>
      </c>
      <c r="AD24" t="str">
        <f t="shared" si="2"/>
        <v>鍾力新  男Ａ</v>
      </c>
      <c r="AE24" t="str">
        <f t="shared" si="2"/>
        <v>張鈞翔  男Ａ</v>
      </c>
      <c r="AG24" t="str">
        <f t="shared" si="3"/>
        <v>姜威存</v>
      </c>
      <c r="AH24" t="str">
        <f t="shared" si="4"/>
        <v>蔡岷宏</v>
      </c>
      <c r="AI24" t="str">
        <f t="shared" si="5"/>
        <v>鍾力新</v>
      </c>
      <c r="AJ24" t="str">
        <f t="shared" si="6"/>
        <v>張鈞翔</v>
      </c>
    </row>
    <row r="25" spans="1:36" ht="18.75">
      <c r="A25" s="9" t="s">
        <v>176</v>
      </c>
      <c r="B25" s="10">
        <v>0.3062499999999998</v>
      </c>
      <c r="C25" s="29" t="s">
        <v>44</v>
      </c>
      <c r="D25" s="29" t="s">
        <v>43</v>
      </c>
      <c r="E25" s="29" t="s">
        <v>116</v>
      </c>
      <c r="F25" s="30" t="s">
        <v>177</v>
      </c>
      <c r="AA25" t="str">
        <f t="shared" si="7"/>
        <v>In-07</v>
      </c>
      <c r="AB25" t="str">
        <f t="shared" si="2"/>
        <v>陳頎森  男Ｃ</v>
      </c>
      <c r="AC25" t="str">
        <f t="shared" si="2"/>
        <v>陳衍仁  男Ｃ</v>
      </c>
      <c r="AD25" t="str">
        <f t="shared" si="2"/>
        <v>潘芃叡  男Ｃ</v>
      </c>
      <c r="AE25">
        <f t="shared" si="2"/>
      </c>
      <c r="AG25" t="str">
        <f t="shared" si="3"/>
        <v>陳頎森</v>
      </c>
      <c r="AH25" t="str">
        <f t="shared" si="4"/>
        <v>陳衍仁</v>
      </c>
      <c r="AI25" t="str">
        <f t="shared" si="5"/>
        <v>潘芃叡</v>
      </c>
      <c r="AJ25">
        <f t="shared" si="6"/>
      </c>
    </row>
    <row r="26" spans="1:36" ht="18.75">
      <c r="A26" s="9" t="s">
        <v>178</v>
      </c>
      <c r="B26" s="10">
        <v>0.3124999999999998</v>
      </c>
      <c r="C26" s="29" t="s">
        <v>179</v>
      </c>
      <c r="D26" s="29" t="s">
        <v>180</v>
      </c>
      <c r="E26" s="29" t="s">
        <v>181</v>
      </c>
      <c r="F26" s="30" t="s">
        <v>142</v>
      </c>
      <c r="AA26" t="str">
        <f t="shared" si="7"/>
        <v>In-08</v>
      </c>
      <c r="AB26" t="str">
        <f t="shared" si="2"/>
        <v>何懿軒  男Ｃ</v>
      </c>
      <c r="AC26" t="str">
        <f t="shared" si="2"/>
        <v>劉相閎  男Ｃ</v>
      </c>
      <c r="AD26" t="str">
        <f t="shared" si="2"/>
        <v>謝承叡  男Ｃ</v>
      </c>
      <c r="AE26" t="str">
        <f t="shared" si="2"/>
        <v>林凡皓  男Ｃ</v>
      </c>
      <c r="AG26" t="str">
        <f t="shared" si="3"/>
        <v>何懿軒</v>
      </c>
      <c r="AH26" t="str">
        <f t="shared" si="4"/>
        <v>劉相閎</v>
      </c>
      <c r="AI26" t="str">
        <f t="shared" si="5"/>
        <v>謝承叡</v>
      </c>
      <c r="AJ26" t="str">
        <f t="shared" si="6"/>
        <v>林凡皓</v>
      </c>
    </row>
    <row r="27" spans="1:36" ht="18.75">
      <c r="A27" s="9"/>
      <c r="B27" s="10"/>
      <c r="C27" s="29"/>
      <c r="D27" s="29"/>
      <c r="E27" s="29"/>
      <c r="F27" s="30"/>
      <c r="AA27" t="str">
        <f t="shared" si="7"/>
        <v>In-09</v>
      </c>
      <c r="AB27" t="str">
        <f t="shared" si="2"/>
        <v>溫　新  男Ｃ</v>
      </c>
      <c r="AC27" t="str">
        <f t="shared" si="2"/>
        <v>陳瑋利  男Ｃ</v>
      </c>
      <c r="AD27" t="str">
        <f t="shared" si="2"/>
        <v>洪棋剴  男Ｃ</v>
      </c>
      <c r="AE27" t="str">
        <f t="shared" si="2"/>
        <v>王　勻  男Ｃ</v>
      </c>
      <c r="AG27" t="str">
        <f t="shared" si="3"/>
        <v>溫　新</v>
      </c>
      <c r="AH27" t="str">
        <f t="shared" si="4"/>
        <v>陳瑋利</v>
      </c>
      <c r="AI27" t="str">
        <f t="shared" si="5"/>
        <v>洪棋剴</v>
      </c>
      <c r="AJ27" t="str">
        <f t="shared" si="6"/>
        <v>王　勻</v>
      </c>
    </row>
    <row r="28" spans="1:36" ht="18.75">
      <c r="A28" s="9"/>
      <c r="B28" s="10"/>
      <c r="C28" s="29"/>
      <c r="D28" s="29"/>
      <c r="E28" s="29"/>
      <c r="F28" s="30"/>
      <c r="AA28" t="str">
        <f t="shared" si="7"/>
        <v>In-10</v>
      </c>
      <c r="AB28" t="str">
        <f t="shared" si="2"/>
        <v>范智閎  男Ｃ</v>
      </c>
      <c r="AC28" t="str">
        <f t="shared" si="2"/>
        <v>李明隆  男Ｃ</v>
      </c>
      <c r="AD28" t="str">
        <f t="shared" si="2"/>
        <v>吳允植  男Ｃ</v>
      </c>
      <c r="AE28" t="str">
        <f t="shared" si="2"/>
        <v>劉殷睿  男Ｃ</v>
      </c>
      <c r="AG28" t="str">
        <f t="shared" si="3"/>
        <v>范智閎</v>
      </c>
      <c r="AH28" t="str">
        <f t="shared" si="4"/>
        <v>李明隆</v>
      </c>
      <c r="AI28" t="str">
        <f t="shared" si="5"/>
        <v>吳允植</v>
      </c>
      <c r="AJ28" t="str">
        <f t="shared" si="6"/>
        <v>劉殷睿</v>
      </c>
    </row>
    <row r="29" spans="1:36" ht="18.75">
      <c r="A29" s="9"/>
      <c r="B29" s="10"/>
      <c r="C29" s="12"/>
      <c r="D29" s="12"/>
      <c r="E29" s="12"/>
      <c r="F29" s="13"/>
      <c r="AA29" t="str">
        <f t="shared" si="7"/>
        <v>In-11</v>
      </c>
      <c r="AB29" t="str">
        <f t="shared" si="2"/>
        <v>宋永麒  男Ｃ</v>
      </c>
      <c r="AC29" t="str">
        <f t="shared" si="2"/>
        <v>陳佑宇  男Ｃ</v>
      </c>
      <c r="AD29" t="str">
        <f t="shared" si="2"/>
        <v>楊宥凱  男Ｃ</v>
      </c>
      <c r="AE29" t="str">
        <f t="shared" si="2"/>
        <v>鄧庭宇  男Ｃ</v>
      </c>
      <c r="AG29" t="str">
        <f t="shared" si="3"/>
        <v>宋永麒</v>
      </c>
      <c r="AH29" t="str">
        <f t="shared" si="4"/>
        <v>陳佑宇</v>
      </c>
      <c r="AI29" t="str">
        <f t="shared" si="5"/>
        <v>楊宥凱</v>
      </c>
      <c r="AJ29" t="str">
        <f t="shared" si="6"/>
        <v>鄧庭宇</v>
      </c>
    </row>
    <row r="30" spans="1:36" ht="18.75">
      <c r="A30" s="9"/>
      <c r="B30" s="10"/>
      <c r="C30" s="12"/>
      <c r="D30" s="12"/>
      <c r="E30" s="12"/>
      <c r="F30" s="13"/>
      <c r="AA30" t="str">
        <f t="shared" si="7"/>
        <v>In-12</v>
      </c>
      <c r="AB30">
        <f t="shared" si="2"/>
      </c>
      <c r="AC30">
        <f t="shared" si="2"/>
      </c>
      <c r="AD30">
        <f t="shared" si="2"/>
      </c>
      <c r="AE30">
        <f t="shared" si="2"/>
      </c>
      <c r="AG30">
        <f t="shared" si="3"/>
      </c>
      <c r="AH30">
        <f t="shared" si="4"/>
      </c>
      <c r="AI30">
        <f t="shared" si="5"/>
      </c>
      <c r="AJ30">
        <f t="shared" si="6"/>
      </c>
    </row>
    <row r="31" spans="1:36" ht="18.75">
      <c r="A31" s="9"/>
      <c r="B31" s="10"/>
      <c r="C31" s="12"/>
      <c r="D31" s="12"/>
      <c r="E31" s="12"/>
      <c r="F31" s="13"/>
      <c r="AA31" t="str">
        <f t="shared" si="7"/>
        <v>In-13</v>
      </c>
      <c r="AB31">
        <f t="shared" si="2"/>
      </c>
      <c r="AC31">
        <f t="shared" si="2"/>
      </c>
      <c r="AD31">
        <f t="shared" si="2"/>
      </c>
      <c r="AE31">
        <f t="shared" si="2"/>
      </c>
      <c r="AG31">
        <f t="shared" si="3"/>
      </c>
      <c r="AH31">
        <f t="shared" si="4"/>
      </c>
      <c r="AI31">
        <f t="shared" si="5"/>
      </c>
      <c r="AJ31">
        <f t="shared" si="6"/>
      </c>
    </row>
    <row r="32" spans="1:36" ht="18.75">
      <c r="A32" s="9"/>
      <c r="B32" s="10"/>
      <c r="C32" s="12"/>
      <c r="D32" s="12"/>
      <c r="E32" s="12"/>
      <c r="F32" s="13"/>
      <c r="AA32" t="str">
        <f t="shared" si="7"/>
        <v>In-14</v>
      </c>
      <c r="AB32">
        <f t="shared" si="2"/>
      </c>
      <c r="AC32">
        <f t="shared" si="2"/>
      </c>
      <c r="AD32">
        <f t="shared" si="2"/>
      </c>
      <c r="AE32">
        <f t="shared" si="2"/>
      </c>
      <c r="AG32">
        <f t="shared" si="3"/>
      </c>
      <c r="AH32">
        <f t="shared" si="4"/>
      </c>
      <c r="AI32">
        <f t="shared" si="5"/>
      </c>
      <c r="AJ32">
        <f t="shared" si="6"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7"/>
        <v>In-15</v>
      </c>
      <c r="AB33">
        <f t="shared" si="2"/>
      </c>
      <c r="AC33">
        <f t="shared" si="2"/>
      </c>
      <c r="AD33">
        <f t="shared" si="2"/>
      </c>
      <c r="AE33">
        <f t="shared" si="2"/>
      </c>
      <c r="AG33">
        <f t="shared" si="3"/>
      </c>
      <c r="AH33">
        <f t="shared" si="4"/>
      </c>
      <c r="AI33">
        <f t="shared" si="5"/>
      </c>
      <c r="AJ33">
        <f t="shared" si="6"/>
      </c>
    </row>
    <row r="34" spans="1:6" ht="16.5">
      <c r="A34" s="18" t="s">
        <v>4</v>
      </c>
      <c r="B34" s="18"/>
      <c r="C34" s="18"/>
      <c r="D34" s="18"/>
      <c r="E34" s="18"/>
      <c r="F34" s="18"/>
    </row>
    <row r="35" spans="1:6" ht="84.75" customHeight="1">
      <c r="A35" s="136" t="s">
        <v>5</v>
      </c>
      <c r="B35" s="136"/>
      <c r="C35" s="136"/>
      <c r="D35" s="136"/>
      <c r="E35" s="136"/>
      <c r="F35" s="136"/>
    </row>
  </sheetData>
  <sheetProtection/>
  <mergeCells count="2">
    <mergeCell ref="A1:F1"/>
    <mergeCell ref="A35:F35"/>
  </mergeCells>
  <conditionalFormatting sqref="AB4:AE33">
    <cfRule type="expression" priority="3" dxfId="8">
      <formula>FIND(" ",C4)&gt;6</formula>
    </cfRule>
  </conditionalFormatting>
  <conditionalFormatting sqref="AG4:AJ33">
    <cfRule type="expression" priority="2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J14" sqref="J1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35" t="str">
        <f>'8月05日'!A1:F1</f>
        <v>渣打全國業餘高爾夫2014年8月份北區分區月賽</v>
      </c>
      <c r="B1" s="135"/>
      <c r="C1" s="135"/>
      <c r="D1" s="135"/>
      <c r="E1" s="135"/>
      <c r="F1" s="135"/>
      <c r="H1" s="19">
        <f>120-COUNTBLANK(C4:F33)</f>
        <v>76</v>
      </c>
    </row>
    <row r="2" spans="1:6" ht="20.25" thickBot="1">
      <c r="A2" s="22" t="str">
        <f>'8月05日'!A2</f>
        <v>地點：山溪地高爾夫俱樂部</v>
      </c>
      <c r="B2" s="22"/>
      <c r="C2" s="22"/>
      <c r="D2" s="23" t="s">
        <v>17</v>
      </c>
      <c r="E2" s="22"/>
      <c r="F2" s="78">
        <f>'8月05日'!F2+1</f>
        <v>41857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91</v>
      </c>
      <c r="B4" s="5">
        <v>0.25</v>
      </c>
      <c r="C4" s="6" t="s">
        <v>212</v>
      </c>
      <c r="D4" s="6" t="s">
        <v>213</v>
      </c>
      <c r="E4" s="7" t="s">
        <v>214</v>
      </c>
      <c r="F4" s="8" t="s">
        <v>215</v>
      </c>
      <c r="AA4" t="str">
        <f>"Out-"&amp;TEXT(ROW()-3,"00")</f>
        <v>Out-01</v>
      </c>
      <c r="AB4" t="str">
        <f>IF(ISNA(VLOOKUP($AA4,$A$4:$F$33,COLUMN()-25,FALSE)),"",VLOOKUP($AA4,$A$4:$F$33,COLUMN()-25,FALSE))</f>
        <v>王　勻  男Ｃ  107 桿</v>
      </c>
      <c r="AC4" t="str">
        <f aca="true" t="shared" si="0" ref="AC4:AE19">IF(ISNA(VLOOKUP($AA4,$A$4:$F$33,COLUMN()-25,FALSE)),"",VLOOKUP($AA4,$A$4:$F$33,COLUMN()-25,FALSE))</f>
        <v>范智閎  男Ｃ  111 桿</v>
      </c>
      <c r="AD4" t="str">
        <f t="shared" si="0"/>
        <v>楊宥凱  男Ｃ  114 桿</v>
      </c>
      <c r="AE4" t="str">
        <f t="shared" si="0"/>
        <v>宋永麒  男Ｃ  117 桿</v>
      </c>
      <c r="AG4" t="str">
        <f>IF(OR(AB4="",ISERROR(AB4)),"",LEFT(AB4,FIND(" ",AB4)-1))</f>
        <v>王　勻</v>
      </c>
      <c r="AH4" t="str">
        <f aca="true" t="shared" si="1" ref="AH4:AJ19">IF(OR(AC4="",ISERROR(AC4)),"",LEFT(AC4,FIND(" ",AC4)-1))</f>
        <v>范智閎</v>
      </c>
      <c r="AI4" t="str">
        <f t="shared" si="1"/>
        <v>楊宥凱</v>
      </c>
      <c r="AJ4" t="str">
        <f t="shared" si="1"/>
        <v>宋永麒</v>
      </c>
    </row>
    <row r="5" spans="1:36" ht="18.75">
      <c r="A5" s="9" t="s">
        <v>92</v>
      </c>
      <c r="B5" s="10">
        <v>0.25625</v>
      </c>
      <c r="C5" s="11" t="s">
        <v>216</v>
      </c>
      <c r="D5" s="11" t="s">
        <v>217</v>
      </c>
      <c r="E5" s="12" t="s">
        <v>218</v>
      </c>
      <c r="F5" s="13" t="s">
        <v>219</v>
      </c>
      <c r="AA5" t="str">
        <f aca="true" t="shared" si="2" ref="AA5:AA18">"Out-"&amp;TEXT(ROW()-3,"00")</f>
        <v>Out-02</v>
      </c>
      <c r="AB5" t="str">
        <f aca="true" t="shared" si="3" ref="AB5:AE33">IF(ISNA(VLOOKUP($AA5,$A$4:$F$33,COLUMN()-25,FALSE)),"",VLOOKUP($AA5,$A$4:$F$33,COLUMN()-25,FALSE))</f>
        <v>陳瑋利  男Ｃ  93 桿</v>
      </c>
      <c r="AC5" t="str">
        <f t="shared" si="0"/>
        <v>李明隆  男Ｃ  94 桿</v>
      </c>
      <c r="AD5" t="str">
        <f t="shared" si="0"/>
        <v>劉相閎  男Ｃ  98 桿</v>
      </c>
      <c r="AE5" t="str">
        <f t="shared" si="0"/>
        <v>何懿軒  男Ｃ  99 桿</v>
      </c>
      <c r="AG5" t="str">
        <f aca="true" t="shared" si="4" ref="AG5:AJ33">IF(OR(AB5="",ISERROR(AB5)),"",LEFT(AB5,FIND(" ",AB5)-1))</f>
        <v>陳瑋利</v>
      </c>
      <c r="AH5" t="str">
        <f t="shared" si="1"/>
        <v>李明隆</v>
      </c>
      <c r="AI5" t="str">
        <f t="shared" si="1"/>
        <v>劉相閎</v>
      </c>
      <c r="AJ5" t="str">
        <f t="shared" si="1"/>
        <v>何懿軒</v>
      </c>
    </row>
    <row r="6" spans="1:36" ht="18.75">
      <c r="A6" s="9" t="s">
        <v>93</v>
      </c>
      <c r="B6" s="10">
        <v>0.26249999999999996</v>
      </c>
      <c r="C6" s="11" t="s">
        <v>220</v>
      </c>
      <c r="D6" s="11" t="s">
        <v>221</v>
      </c>
      <c r="E6" s="12" t="s">
        <v>222</v>
      </c>
      <c r="F6" s="13" t="s">
        <v>223</v>
      </c>
      <c r="AA6" t="str">
        <f t="shared" si="2"/>
        <v>Out-03</v>
      </c>
      <c r="AB6" t="str">
        <f t="shared" si="3"/>
        <v>陳衍仁  男Ｃ  89 桿</v>
      </c>
      <c r="AC6" t="str">
        <f t="shared" si="0"/>
        <v>洪棋剴  男Ｃ  91 桿</v>
      </c>
      <c r="AD6" t="str">
        <f t="shared" si="0"/>
        <v>林凡皓  男Ｃ  92 桿</v>
      </c>
      <c r="AE6" t="str">
        <f t="shared" si="0"/>
        <v>吳允植  男Ｃ  93 桿</v>
      </c>
      <c r="AG6" t="str">
        <f t="shared" si="4"/>
        <v>陳衍仁</v>
      </c>
      <c r="AH6" t="str">
        <f t="shared" si="1"/>
        <v>洪棋剴</v>
      </c>
      <c r="AI6" t="str">
        <f t="shared" si="1"/>
        <v>林凡皓</v>
      </c>
      <c r="AJ6" t="str">
        <f t="shared" si="1"/>
        <v>吳允植</v>
      </c>
    </row>
    <row r="7" spans="1:36" ht="18.75">
      <c r="A7" s="9" t="s">
        <v>94</v>
      </c>
      <c r="B7" s="10">
        <v>0.26874999999999993</v>
      </c>
      <c r="C7" s="11" t="s">
        <v>224</v>
      </c>
      <c r="D7" s="11" t="s">
        <v>225</v>
      </c>
      <c r="E7" s="12" t="s">
        <v>226</v>
      </c>
      <c r="F7" s="13" t="s">
        <v>227</v>
      </c>
      <c r="AA7" t="str">
        <f t="shared" si="2"/>
        <v>Out-04</v>
      </c>
      <c r="AB7" t="str">
        <f t="shared" si="3"/>
        <v>溫　新  男Ｃ  85 桿</v>
      </c>
      <c r="AC7" t="str">
        <f t="shared" si="0"/>
        <v>劉殷睿  男Ｃ  86 桿</v>
      </c>
      <c r="AD7" t="str">
        <f t="shared" si="0"/>
        <v>陳佑宇  男Ｃ  87 桿</v>
      </c>
      <c r="AE7" t="str">
        <f t="shared" si="0"/>
        <v>陳頎森  男Ｃ  87 桿</v>
      </c>
      <c r="AG7" t="str">
        <f t="shared" si="4"/>
        <v>溫　新</v>
      </c>
      <c r="AH7" t="str">
        <f t="shared" si="1"/>
        <v>劉殷睿</v>
      </c>
      <c r="AI7" t="str">
        <f t="shared" si="1"/>
        <v>陳佑宇</v>
      </c>
      <c r="AJ7" t="str">
        <f t="shared" si="1"/>
        <v>陳頎森</v>
      </c>
    </row>
    <row r="8" spans="1:36" ht="18.75">
      <c r="A8" s="9" t="s">
        <v>95</v>
      </c>
      <c r="B8" s="10">
        <v>0.2749999999999999</v>
      </c>
      <c r="C8" s="11" t="s">
        <v>228</v>
      </c>
      <c r="D8" s="11" t="s">
        <v>229</v>
      </c>
      <c r="E8" s="12" t="s">
        <v>230</v>
      </c>
      <c r="F8" s="13" t="s">
        <v>14</v>
      </c>
      <c r="AA8" t="str">
        <f t="shared" si="2"/>
        <v>Out-05</v>
      </c>
      <c r="AB8" t="str">
        <f t="shared" si="3"/>
        <v>張鈞沂  男Ａ  95 桿</v>
      </c>
      <c r="AC8" t="str">
        <f t="shared" si="0"/>
        <v>徐仁尉  男Ａ  96 桿</v>
      </c>
      <c r="AD8" t="str">
        <f t="shared" si="0"/>
        <v>邱昱嘉  男Ａ  97 桿</v>
      </c>
      <c r="AE8">
        <f t="shared" si="0"/>
      </c>
      <c r="AG8" t="str">
        <f t="shared" si="4"/>
        <v>張鈞沂</v>
      </c>
      <c r="AH8" t="str">
        <f t="shared" si="1"/>
        <v>徐仁尉</v>
      </c>
      <c r="AI8" t="str">
        <f t="shared" si="1"/>
        <v>邱昱嘉</v>
      </c>
      <c r="AJ8">
        <f t="shared" si="1"/>
      </c>
    </row>
    <row r="9" spans="1:36" ht="18.75">
      <c r="A9" s="9" t="s">
        <v>96</v>
      </c>
      <c r="B9" s="10">
        <v>0.2812499999999999</v>
      </c>
      <c r="C9" s="11" t="s">
        <v>231</v>
      </c>
      <c r="D9" s="11" t="s">
        <v>232</v>
      </c>
      <c r="E9" s="12" t="s">
        <v>233</v>
      </c>
      <c r="F9" s="13" t="s">
        <v>14</v>
      </c>
      <c r="AA9" t="str">
        <f t="shared" si="2"/>
        <v>Out-06</v>
      </c>
      <c r="AB9" t="str">
        <f t="shared" si="3"/>
        <v>陳宇凡  男Ａ  84 桿</v>
      </c>
      <c r="AC9" t="str">
        <f t="shared" si="0"/>
        <v>駱則維  男Ａ  85 桿</v>
      </c>
      <c r="AD9" t="str">
        <f t="shared" si="0"/>
        <v>張鈞翔  男Ａ  91 桿</v>
      </c>
      <c r="AE9">
        <f t="shared" si="0"/>
      </c>
      <c r="AG9" t="str">
        <f t="shared" si="4"/>
        <v>陳宇凡</v>
      </c>
      <c r="AH9" t="str">
        <f t="shared" si="1"/>
        <v>駱則維</v>
      </c>
      <c r="AI9" t="str">
        <f t="shared" si="1"/>
        <v>張鈞翔</v>
      </c>
      <c r="AJ9">
        <f t="shared" si="1"/>
      </c>
    </row>
    <row r="10" spans="1:36" ht="18.75">
      <c r="A10" s="9" t="s">
        <v>97</v>
      </c>
      <c r="B10" s="10">
        <v>0.28749999999999987</v>
      </c>
      <c r="C10" s="11" t="s">
        <v>234</v>
      </c>
      <c r="D10" s="11" t="s">
        <v>235</v>
      </c>
      <c r="E10" s="12" t="s">
        <v>236</v>
      </c>
      <c r="F10" s="13" t="s">
        <v>14</v>
      </c>
      <c r="AA10" t="str">
        <f t="shared" si="2"/>
        <v>Out-07</v>
      </c>
      <c r="AB10" t="str">
        <f t="shared" si="3"/>
        <v>王璽安  男Ａ  82 桿</v>
      </c>
      <c r="AC10" t="str">
        <f t="shared" si="0"/>
        <v>姜威存  男Ａ  83 桿</v>
      </c>
      <c r="AD10" t="str">
        <f t="shared" si="0"/>
        <v>楊　傑  男Ａ  83 桿</v>
      </c>
      <c r="AE10">
        <f t="shared" si="0"/>
      </c>
      <c r="AG10" t="str">
        <f t="shared" si="4"/>
        <v>王璽安</v>
      </c>
      <c r="AH10" t="str">
        <f t="shared" si="1"/>
        <v>姜威存</v>
      </c>
      <c r="AI10" t="str">
        <f t="shared" si="1"/>
        <v>楊　傑</v>
      </c>
      <c r="AJ10">
        <f t="shared" si="1"/>
      </c>
    </row>
    <row r="11" spans="1:36" ht="18.75">
      <c r="A11" s="9" t="s">
        <v>98</v>
      </c>
      <c r="B11" s="10">
        <v>0.29374999999999984</v>
      </c>
      <c r="C11" s="11" t="s">
        <v>237</v>
      </c>
      <c r="D11" s="11" t="s">
        <v>238</v>
      </c>
      <c r="E11" s="12" t="s">
        <v>239</v>
      </c>
      <c r="F11" s="13" t="s">
        <v>240</v>
      </c>
      <c r="AA11" t="str">
        <f t="shared" si="2"/>
        <v>Out-08</v>
      </c>
      <c r="AB11" t="str">
        <f t="shared" si="3"/>
        <v>林柏凱  男Ａ  80 桿</v>
      </c>
      <c r="AC11" t="str">
        <f t="shared" si="0"/>
        <v>蔡岷宏  男Ａ  81 桿</v>
      </c>
      <c r="AD11" t="str">
        <f t="shared" si="0"/>
        <v>黃泊淵  男Ａ  81 桿</v>
      </c>
      <c r="AE11" t="str">
        <f t="shared" si="0"/>
        <v>葉東霖  男Ａ  82 桿</v>
      </c>
      <c r="AG11" t="str">
        <f t="shared" si="4"/>
        <v>林柏凱</v>
      </c>
      <c r="AH11" t="str">
        <f t="shared" si="1"/>
        <v>蔡岷宏</v>
      </c>
      <c r="AI11" t="str">
        <f t="shared" si="1"/>
        <v>黃泊淵</v>
      </c>
      <c r="AJ11" t="str">
        <f t="shared" si="1"/>
        <v>葉東霖</v>
      </c>
    </row>
    <row r="12" spans="1:36" ht="18.75">
      <c r="A12" s="9" t="s">
        <v>108</v>
      </c>
      <c r="B12" s="10">
        <v>0.2999999999999998</v>
      </c>
      <c r="C12" s="11" t="s">
        <v>241</v>
      </c>
      <c r="D12" s="11" t="s">
        <v>242</v>
      </c>
      <c r="E12" s="12" t="s">
        <v>243</v>
      </c>
      <c r="F12" s="13" t="s">
        <v>244</v>
      </c>
      <c r="AA12" t="str">
        <f t="shared" si="2"/>
        <v>Out-09</v>
      </c>
      <c r="AB12" t="str">
        <f t="shared" si="3"/>
        <v>鍾力新  男Ａ  78 桿</v>
      </c>
      <c r="AC12" t="str">
        <f t="shared" si="0"/>
        <v>江以晨  男Ａ  78 桿</v>
      </c>
      <c r="AD12" t="str">
        <f t="shared" si="0"/>
        <v>黃冠勳  男Ａ  79 桿</v>
      </c>
      <c r="AE12" t="str">
        <f t="shared" si="0"/>
        <v>葉蔚廷  男Ａ  80 桿</v>
      </c>
      <c r="AG12" t="str">
        <f t="shared" si="4"/>
        <v>鍾力新</v>
      </c>
      <c r="AH12" t="str">
        <f t="shared" si="1"/>
        <v>江以晨</v>
      </c>
      <c r="AI12" t="str">
        <f t="shared" si="1"/>
        <v>黃冠勳</v>
      </c>
      <c r="AJ12" t="str">
        <f t="shared" si="1"/>
        <v>葉蔚廷</v>
      </c>
    </row>
    <row r="13" spans="1:36" ht="18.75">
      <c r="A13" s="20" t="s">
        <v>144</v>
      </c>
      <c r="B13" s="10">
        <v>0.3062499999999998</v>
      </c>
      <c r="C13" s="11" t="s">
        <v>245</v>
      </c>
      <c r="D13" s="11" t="s">
        <v>246</v>
      </c>
      <c r="E13" s="12" t="s">
        <v>247</v>
      </c>
      <c r="F13" s="13" t="s">
        <v>248</v>
      </c>
      <c r="AA13" t="str">
        <f t="shared" si="2"/>
        <v>Out-10</v>
      </c>
      <c r="AB13" t="str">
        <f t="shared" si="3"/>
        <v>沈威成  男Ａ  76 桿</v>
      </c>
      <c r="AC13" t="str">
        <f t="shared" si="0"/>
        <v>賀威瑋  男Ａ  77 桿</v>
      </c>
      <c r="AD13" t="str">
        <f t="shared" si="0"/>
        <v>黃千鴻  男Ａ  77 桿</v>
      </c>
      <c r="AE13" t="str">
        <f t="shared" si="0"/>
        <v>葉　甫  男Ａ  78 桿</v>
      </c>
      <c r="AG13" t="str">
        <f t="shared" si="4"/>
        <v>沈威成</v>
      </c>
      <c r="AH13" t="str">
        <f t="shared" si="1"/>
        <v>賀威瑋</v>
      </c>
      <c r="AI13" t="str">
        <f t="shared" si="1"/>
        <v>黃千鴻</v>
      </c>
      <c r="AJ13" t="str">
        <f t="shared" si="1"/>
        <v>葉　甫</v>
      </c>
    </row>
    <row r="14" spans="1:36" ht="18.75">
      <c r="A14" s="20" t="s">
        <v>99</v>
      </c>
      <c r="B14" s="10">
        <v>0.25</v>
      </c>
      <c r="C14" s="11" t="s">
        <v>249</v>
      </c>
      <c r="D14" s="11" t="s">
        <v>250</v>
      </c>
      <c r="E14" s="12" t="s">
        <v>251</v>
      </c>
      <c r="F14" s="13" t="s">
        <v>14</v>
      </c>
      <c r="AA14" t="str">
        <f t="shared" si="2"/>
        <v>Out-11</v>
      </c>
      <c r="AB14">
        <f t="shared" si="3"/>
      </c>
      <c r="AC14">
        <f t="shared" si="0"/>
      </c>
      <c r="AD14">
        <f t="shared" si="0"/>
      </c>
      <c r="AE14">
        <f t="shared" si="0"/>
      </c>
      <c r="AG14">
        <f t="shared" si="4"/>
      </c>
      <c r="AH14">
        <f t="shared" si="1"/>
      </c>
      <c r="AI14">
        <f t="shared" si="1"/>
      </c>
      <c r="AJ14">
        <f t="shared" si="1"/>
      </c>
    </row>
    <row r="15" spans="1:36" ht="18.75">
      <c r="A15" s="20" t="s">
        <v>100</v>
      </c>
      <c r="B15" s="10">
        <v>0.25625</v>
      </c>
      <c r="C15" s="11" t="s">
        <v>252</v>
      </c>
      <c r="D15" s="11" t="s">
        <v>253</v>
      </c>
      <c r="E15" s="12" t="s">
        <v>254</v>
      </c>
      <c r="F15" s="13" t="s">
        <v>255</v>
      </c>
      <c r="AA15" t="str">
        <f t="shared" si="2"/>
        <v>Out-12</v>
      </c>
      <c r="AB15">
        <f t="shared" si="3"/>
      </c>
      <c r="AC15">
        <f t="shared" si="0"/>
      </c>
      <c r="AD15">
        <f t="shared" si="0"/>
      </c>
      <c r="AE15">
        <f t="shared" si="0"/>
      </c>
      <c r="AG15">
        <f t="shared" si="4"/>
      </c>
      <c r="AH15">
        <f t="shared" si="1"/>
      </c>
      <c r="AI15">
        <f t="shared" si="1"/>
      </c>
      <c r="AJ15">
        <f t="shared" si="1"/>
      </c>
    </row>
    <row r="16" spans="1:36" ht="18.75">
      <c r="A16" s="20" t="s">
        <v>101</v>
      </c>
      <c r="B16" s="10">
        <v>0.26249999999999996</v>
      </c>
      <c r="C16" s="11" t="s">
        <v>256</v>
      </c>
      <c r="D16" s="11" t="s">
        <v>257</v>
      </c>
      <c r="E16" s="12" t="s">
        <v>258</v>
      </c>
      <c r="F16" s="13" t="s">
        <v>259</v>
      </c>
      <c r="AA16" t="str">
        <f t="shared" si="2"/>
        <v>Out-13</v>
      </c>
      <c r="AB16">
        <f t="shared" si="3"/>
      </c>
      <c r="AC16">
        <f t="shared" si="0"/>
      </c>
      <c r="AD16">
        <f t="shared" si="0"/>
      </c>
      <c r="AE16">
        <f t="shared" si="0"/>
      </c>
      <c r="AG16">
        <f t="shared" si="4"/>
      </c>
      <c r="AH16">
        <f t="shared" si="1"/>
      </c>
      <c r="AI16">
        <f t="shared" si="1"/>
      </c>
      <c r="AJ16">
        <f t="shared" si="1"/>
      </c>
    </row>
    <row r="17" spans="1:36" ht="18.75">
      <c r="A17" s="20" t="s">
        <v>102</v>
      </c>
      <c r="B17" s="10">
        <v>0.26874999999999993</v>
      </c>
      <c r="C17" s="11" t="s">
        <v>260</v>
      </c>
      <c r="D17" s="11" t="s">
        <v>261</v>
      </c>
      <c r="E17" s="12" t="s">
        <v>262</v>
      </c>
      <c r="F17" s="13" t="s">
        <v>263</v>
      </c>
      <c r="AA17" t="str">
        <f t="shared" si="2"/>
        <v>Out-14</v>
      </c>
      <c r="AB17">
        <f t="shared" si="3"/>
      </c>
      <c r="AC17">
        <f t="shared" si="0"/>
      </c>
      <c r="AD17">
        <f t="shared" si="0"/>
      </c>
      <c r="AE17">
        <f t="shared" si="0"/>
      </c>
      <c r="AG17">
        <f t="shared" si="4"/>
      </c>
      <c r="AH17">
        <f t="shared" si="1"/>
      </c>
      <c r="AI17">
        <f t="shared" si="1"/>
      </c>
      <c r="AJ17">
        <f t="shared" si="1"/>
      </c>
    </row>
    <row r="18" spans="1:36" ht="18.75">
      <c r="A18" s="20" t="s">
        <v>103</v>
      </c>
      <c r="B18" s="10">
        <v>0.2749999999999999</v>
      </c>
      <c r="C18" s="11" t="s">
        <v>264</v>
      </c>
      <c r="D18" s="11" t="s">
        <v>265</v>
      </c>
      <c r="E18" s="12" t="s">
        <v>266</v>
      </c>
      <c r="F18" s="13" t="s">
        <v>14</v>
      </c>
      <c r="AA18" t="str">
        <f t="shared" si="2"/>
        <v>Out-15</v>
      </c>
      <c r="AB18">
        <f t="shared" si="3"/>
      </c>
      <c r="AC18">
        <f t="shared" si="0"/>
      </c>
      <c r="AD18">
        <f t="shared" si="0"/>
      </c>
      <c r="AE18">
        <f t="shared" si="0"/>
      </c>
      <c r="AG18">
        <f t="shared" si="4"/>
      </c>
      <c r="AH18">
        <f t="shared" si="1"/>
      </c>
      <c r="AI18">
        <f t="shared" si="1"/>
      </c>
      <c r="AJ18">
        <f t="shared" si="1"/>
      </c>
    </row>
    <row r="19" spans="1:36" ht="18.75">
      <c r="A19" s="20" t="s">
        <v>104</v>
      </c>
      <c r="B19" s="10">
        <v>0.2812499999999999</v>
      </c>
      <c r="C19" s="12" t="s">
        <v>267</v>
      </c>
      <c r="D19" s="12" t="s">
        <v>268</v>
      </c>
      <c r="E19" s="12" t="s">
        <v>269</v>
      </c>
      <c r="F19" s="13" t="s">
        <v>270</v>
      </c>
      <c r="AA19" t="str">
        <f>"In-"&amp;TEXT(ROW()-18,"00")</f>
        <v>In-01</v>
      </c>
      <c r="AB19" t="str">
        <f t="shared" si="3"/>
        <v>溫茜婷  女Ａ  86 桿</v>
      </c>
      <c r="AC19" t="str">
        <f t="shared" si="0"/>
        <v>李佳琳  女Ａ  97 桿</v>
      </c>
      <c r="AD19" t="str">
        <f t="shared" si="0"/>
        <v>張予禎  女Ａ  97 桿</v>
      </c>
      <c r="AE19">
        <f t="shared" si="0"/>
      </c>
      <c r="AG19" t="str">
        <f t="shared" si="4"/>
        <v>溫茜婷</v>
      </c>
      <c r="AH19" t="str">
        <f t="shared" si="1"/>
        <v>李佳琳</v>
      </c>
      <c r="AI19" t="str">
        <f t="shared" si="1"/>
        <v>張予禎</v>
      </c>
      <c r="AJ19">
        <f t="shared" si="1"/>
      </c>
    </row>
    <row r="20" spans="1:36" ht="18.75">
      <c r="A20" s="20" t="s">
        <v>105</v>
      </c>
      <c r="B20" s="10">
        <v>0.28749999999999987</v>
      </c>
      <c r="C20" s="12" t="s">
        <v>271</v>
      </c>
      <c r="D20" s="12" t="s">
        <v>272</v>
      </c>
      <c r="E20" s="12" t="s">
        <v>273</v>
      </c>
      <c r="F20" s="13" t="s">
        <v>274</v>
      </c>
      <c r="AA20" t="str">
        <f aca="true" t="shared" si="5" ref="AA20:AA33">"In-"&amp;TEXT(ROW()-18,"00")</f>
        <v>In-02</v>
      </c>
      <c r="AB20" t="str">
        <f t="shared" si="3"/>
        <v>張亞琦  女Ａ  82 桿</v>
      </c>
      <c r="AC20" t="str">
        <f t="shared" si="3"/>
        <v>林潔心  女Ａ  84 桿</v>
      </c>
      <c r="AD20" t="str">
        <f t="shared" si="3"/>
        <v>張　筠  女Ａ  85 桿</v>
      </c>
      <c r="AE20" t="str">
        <f t="shared" si="3"/>
        <v>張　琳  女Ａ  85 桿</v>
      </c>
      <c r="AG20" t="str">
        <f t="shared" si="4"/>
        <v>張亞琦</v>
      </c>
      <c r="AH20" t="str">
        <f t="shared" si="4"/>
        <v>林潔心</v>
      </c>
      <c r="AI20" t="str">
        <f t="shared" si="4"/>
        <v>張　筠</v>
      </c>
      <c r="AJ20" t="str">
        <f t="shared" si="4"/>
        <v>張　琳</v>
      </c>
    </row>
    <row r="21" spans="1:36" ht="18.75">
      <c r="A21" s="20" t="s">
        <v>106</v>
      </c>
      <c r="B21" s="10">
        <v>0.29374999999999984</v>
      </c>
      <c r="C21" s="12" t="s">
        <v>275</v>
      </c>
      <c r="D21" s="12" t="s">
        <v>276</v>
      </c>
      <c r="E21" s="12" t="s">
        <v>14</v>
      </c>
      <c r="F21" s="13" t="s">
        <v>14</v>
      </c>
      <c r="AA21" t="str">
        <f t="shared" si="5"/>
        <v>In-03</v>
      </c>
      <c r="AB21" t="str">
        <f t="shared" si="3"/>
        <v>石澄璇  女Ａ  78 桿</v>
      </c>
      <c r="AC21" t="str">
        <f t="shared" si="3"/>
        <v>溫　娣  女Ａ  79 桿</v>
      </c>
      <c r="AD21" t="str">
        <f t="shared" si="3"/>
        <v>梁祺芬  女Ａ  80 桿</v>
      </c>
      <c r="AE21" t="str">
        <f t="shared" si="3"/>
        <v>周咨佑  女Ａ  81 桿</v>
      </c>
      <c r="AG21" t="str">
        <f t="shared" si="4"/>
        <v>石澄璇</v>
      </c>
      <c r="AH21" t="str">
        <f t="shared" si="4"/>
        <v>溫　娣</v>
      </c>
      <c r="AI21" t="str">
        <f t="shared" si="4"/>
        <v>梁祺芬</v>
      </c>
      <c r="AJ21" t="str">
        <f t="shared" si="4"/>
        <v>周咨佑</v>
      </c>
    </row>
    <row r="22" spans="1:36" ht="18.75">
      <c r="A22" s="20" t="s">
        <v>107</v>
      </c>
      <c r="B22" s="10">
        <v>0.2999999999999998</v>
      </c>
      <c r="C22" s="12" t="s">
        <v>277</v>
      </c>
      <c r="D22" s="12" t="s">
        <v>278</v>
      </c>
      <c r="E22" s="12" t="s">
        <v>279</v>
      </c>
      <c r="F22" s="13" t="s">
        <v>14</v>
      </c>
      <c r="AA22" t="str">
        <f t="shared" si="5"/>
        <v>In-04</v>
      </c>
      <c r="AB22" t="str">
        <f t="shared" si="3"/>
        <v>王薏涵  女Ａ  74 桿</v>
      </c>
      <c r="AC22" t="str">
        <f t="shared" si="3"/>
        <v>黃筠筑  女Ａ  76 桿</v>
      </c>
      <c r="AD22" t="str">
        <f t="shared" si="3"/>
        <v>郭涵涓  女Ａ  78 桿</v>
      </c>
      <c r="AE22" t="str">
        <f t="shared" si="3"/>
        <v>佐佐木雪繪  女Ａ  78 桿</v>
      </c>
      <c r="AG22" t="str">
        <f t="shared" si="4"/>
        <v>王薏涵</v>
      </c>
      <c r="AH22" t="str">
        <f t="shared" si="4"/>
        <v>黃筠筑</v>
      </c>
      <c r="AI22" t="str">
        <f t="shared" si="4"/>
        <v>郭涵涓</v>
      </c>
      <c r="AJ22" t="str">
        <f t="shared" si="4"/>
        <v>佐佐木雪繪</v>
      </c>
    </row>
    <row r="23" spans="1:36" ht="18.75">
      <c r="A23" s="20" t="s">
        <v>176</v>
      </c>
      <c r="B23" s="10">
        <v>0.3062499999999998</v>
      </c>
      <c r="C23" s="12" t="s">
        <v>280</v>
      </c>
      <c r="D23" s="12" t="s">
        <v>281</v>
      </c>
      <c r="E23" s="12" t="s">
        <v>282</v>
      </c>
      <c r="F23" s="13" t="s">
        <v>283</v>
      </c>
      <c r="AA23" t="str">
        <f t="shared" si="5"/>
        <v>In-05</v>
      </c>
      <c r="AB23" t="str">
        <f t="shared" si="3"/>
        <v>何易儒  男Ｄ  102 桿</v>
      </c>
      <c r="AC23" t="str">
        <f t="shared" si="3"/>
        <v>劉彧丞  男Ｄ  111 桿</v>
      </c>
      <c r="AD23" t="str">
        <f t="shared" si="3"/>
        <v>王昱翔  男Ｄ  117 桿</v>
      </c>
      <c r="AE23">
        <f t="shared" si="3"/>
      </c>
      <c r="AG23" t="str">
        <f t="shared" si="4"/>
        <v>何易儒</v>
      </c>
      <c r="AH23" t="str">
        <f t="shared" si="4"/>
        <v>劉彧丞</v>
      </c>
      <c r="AI23" t="str">
        <f t="shared" si="4"/>
        <v>王昱翔</v>
      </c>
      <c r="AJ23">
        <f t="shared" si="4"/>
      </c>
    </row>
    <row r="24" spans="1:36" ht="18.75">
      <c r="A24" s="20" t="s">
        <v>178</v>
      </c>
      <c r="B24" s="10">
        <v>0.3124999999999998</v>
      </c>
      <c r="C24" s="12" t="s">
        <v>284</v>
      </c>
      <c r="D24" s="12" t="s">
        <v>285</v>
      </c>
      <c r="E24" s="12" t="s">
        <v>286</v>
      </c>
      <c r="F24" s="13" t="s">
        <v>287</v>
      </c>
      <c r="AA24" t="str">
        <f t="shared" si="5"/>
        <v>In-06</v>
      </c>
      <c r="AB24" t="str">
        <f t="shared" si="3"/>
        <v>潘韋辰  男Ｄ  96 桿</v>
      </c>
      <c r="AC24" t="str">
        <f t="shared" si="3"/>
        <v>黃伯恩  男Ｄ  96 桿</v>
      </c>
      <c r="AD24" t="str">
        <f t="shared" si="3"/>
        <v>陳宣佾  男Ｄ  97 桿</v>
      </c>
      <c r="AE24" t="str">
        <f t="shared" si="3"/>
        <v>楊程皓  男Ｄ  100 桿</v>
      </c>
      <c r="AG24" t="str">
        <f t="shared" si="4"/>
        <v>潘韋辰</v>
      </c>
      <c r="AH24" t="str">
        <f t="shared" si="4"/>
        <v>黃伯恩</v>
      </c>
      <c r="AI24" t="str">
        <f t="shared" si="4"/>
        <v>陳宣佾</v>
      </c>
      <c r="AJ24" t="str">
        <f t="shared" si="4"/>
        <v>楊程皓</v>
      </c>
    </row>
    <row r="25" spans="1:36" ht="18.75">
      <c r="A25" s="21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>黃至晨  男Ｄ  82 桿</v>
      </c>
      <c r="AC25" t="str">
        <f t="shared" si="3"/>
        <v>林宸諒  男Ｄ  83 桿</v>
      </c>
      <c r="AD25" t="str">
        <f t="shared" si="3"/>
        <v>林凡凱  男Ｄ  83 桿</v>
      </c>
      <c r="AE25" t="str">
        <f t="shared" si="3"/>
        <v>鄭庭翔  男Ｄ  94 桿</v>
      </c>
      <c r="AG25" t="str">
        <f t="shared" si="4"/>
        <v>黃至晨</v>
      </c>
      <c r="AH25" t="str">
        <f t="shared" si="4"/>
        <v>林宸諒</v>
      </c>
      <c r="AI25" t="str">
        <f t="shared" si="4"/>
        <v>林凡凱</v>
      </c>
      <c r="AJ25" t="str">
        <f t="shared" si="4"/>
        <v>鄭庭翔</v>
      </c>
    </row>
    <row r="26" spans="1:36" ht="18.75">
      <c r="A26" s="21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>黃亭瑄  女Ｄ  86 桿</v>
      </c>
      <c r="AC26" t="str">
        <f t="shared" si="3"/>
        <v>陳薇安  女Ｄ  101 桿</v>
      </c>
      <c r="AD26">
        <f t="shared" si="3"/>
      </c>
      <c r="AE26">
        <f t="shared" si="3"/>
      </c>
      <c r="AG26" t="str">
        <f t="shared" si="4"/>
        <v>黃亭瑄</v>
      </c>
      <c r="AH26" t="str">
        <f t="shared" si="4"/>
        <v>陳薇安</v>
      </c>
      <c r="AI26">
        <f t="shared" si="4"/>
      </c>
      <c r="AJ26">
        <f t="shared" si="4"/>
      </c>
    </row>
    <row r="27" spans="1:36" ht="18.75">
      <c r="A27" s="21"/>
      <c r="B27" s="10"/>
      <c r="C27" s="12"/>
      <c r="D27" s="12"/>
      <c r="E27" s="12"/>
      <c r="F27" s="13"/>
      <c r="AA27" t="str">
        <f t="shared" si="5"/>
        <v>In-09</v>
      </c>
      <c r="AB27" t="str">
        <f t="shared" si="3"/>
        <v>唐佳杏  女Ｃ  109 桿</v>
      </c>
      <c r="AC27" t="str">
        <f t="shared" si="3"/>
        <v>余圓圓  女Ｃ  112 桿</v>
      </c>
      <c r="AD27" t="str">
        <f t="shared" si="3"/>
        <v>宋永紅  女Ｃ  118 桿</v>
      </c>
      <c r="AE27">
        <f t="shared" si="3"/>
      </c>
      <c r="AG27" t="str">
        <f t="shared" si="4"/>
        <v>唐佳杏</v>
      </c>
      <c r="AH27" t="str">
        <f t="shared" si="4"/>
        <v>余圓圓</v>
      </c>
      <c r="AI27" t="str">
        <f t="shared" si="4"/>
        <v>宋永紅</v>
      </c>
      <c r="AJ27">
        <f t="shared" si="4"/>
      </c>
    </row>
    <row r="28" spans="1:36" ht="18.75">
      <c r="A28" s="21"/>
      <c r="B28" s="10"/>
      <c r="C28" s="12"/>
      <c r="D28" s="12"/>
      <c r="E28" s="12"/>
      <c r="F28" s="13"/>
      <c r="AA28" t="str">
        <f t="shared" si="5"/>
        <v>In-10</v>
      </c>
      <c r="AB28" t="str">
        <f t="shared" si="3"/>
        <v>徐純鳳  女Ｃ  88 桿</v>
      </c>
      <c r="AC28" t="str">
        <f t="shared" si="3"/>
        <v>盧芸屏  女Ｃ  89 桿</v>
      </c>
      <c r="AD28" t="str">
        <f t="shared" si="3"/>
        <v>尤芯葦  女Ｃ  97 桿</v>
      </c>
      <c r="AE28" t="str">
        <f t="shared" si="3"/>
        <v>邱羽笙  女Ｃ  104 桿</v>
      </c>
      <c r="AG28" t="str">
        <f t="shared" si="4"/>
        <v>徐純鳳</v>
      </c>
      <c r="AH28" t="str">
        <f t="shared" si="4"/>
        <v>盧芸屏</v>
      </c>
      <c r="AI28" t="str">
        <f t="shared" si="4"/>
        <v>尤芯葦</v>
      </c>
      <c r="AJ28" t="str">
        <f t="shared" si="4"/>
        <v>邱羽笙</v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 t="str">
        <f t="shared" si="3"/>
        <v>劉芃姍  女Ｃ  75 桿</v>
      </c>
      <c r="AC29" t="str">
        <f t="shared" si="3"/>
        <v>劉庭妤  女Ｃ  80 桿</v>
      </c>
      <c r="AD29" t="str">
        <f t="shared" si="3"/>
        <v>曾　楨  女Ｃ  85 桿</v>
      </c>
      <c r="AE29" t="str">
        <f t="shared" si="3"/>
        <v>賴思彤  女Ｃ  88 桿</v>
      </c>
      <c r="AG29" t="str">
        <f t="shared" si="4"/>
        <v>劉芃姍</v>
      </c>
      <c r="AH29" t="str">
        <f t="shared" si="4"/>
        <v>劉庭妤</v>
      </c>
      <c r="AI29" t="str">
        <f t="shared" si="4"/>
        <v>曾　楨</v>
      </c>
      <c r="AJ29" t="str">
        <f t="shared" si="4"/>
        <v>賴思彤</v>
      </c>
    </row>
    <row r="30" spans="1:36" ht="18.75">
      <c r="A30" s="9"/>
      <c r="B30" s="10"/>
      <c r="C30" s="12"/>
      <c r="D30" s="12"/>
      <c r="E30" s="12"/>
      <c r="F30" s="13"/>
      <c r="AA30" t="str">
        <f t="shared" si="5"/>
        <v>In-12</v>
      </c>
      <c r="AB30">
        <f t="shared" si="3"/>
      </c>
      <c r="AC30">
        <f t="shared" si="3"/>
      </c>
      <c r="AD30">
        <f t="shared" si="3"/>
      </c>
      <c r="AE30">
        <f t="shared" si="3"/>
      </c>
      <c r="AG30">
        <f t="shared" si="4"/>
      </c>
      <c r="AH30">
        <f t="shared" si="4"/>
      </c>
      <c r="AI30">
        <f t="shared" si="4"/>
      </c>
      <c r="AJ30">
        <f t="shared" si="4"/>
      </c>
    </row>
    <row r="31" spans="1:36" ht="18.75">
      <c r="A31" s="9"/>
      <c r="B31" s="10"/>
      <c r="C31" s="12"/>
      <c r="D31" s="12"/>
      <c r="E31" s="12"/>
      <c r="F31" s="13"/>
      <c r="AA31" t="str">
        <f t="shared" si="5"/>
        <v>In-13</v>
      </c>
      <c r="AB31">
        <f t="shared" si="3"/>
      </c>
      <c r="AC31">
        <f t="shared" si="3"/>
      </c>
      <c r="AD31">
        <f t="shared" si="3"/>
      </c>
      <c r="AE31">
        <f t="shared" si="3"/>
      </c>
      <c r="AG31">
        <f t="shared" si="4"/>
      </c>
      <c r="AH31">
        <f t="shared" si="4"/>
      </c>
      <c r="AI31">
        <f t="shared" si="4"/>
      </c>
      <c r="AJ31">
        <f t="shared" si="4"/>
      </c>
    </row>
    <row r="32" spans="1:36" ht="18.75">
      <c r="A32" s="9"/>
      <c r="B32" s="10"/>
      <c r="C32" s="12"/>
      <c r="D32" s="12"/>
      <c r="E32" s="12"/>
      <c r="F32" s="13"/>
      <c r="AA32" t="str">
        <f t="shared" si="5"/>
        <v>In-14</v>
      </c>
      <c r="AB32">
        <f t="shared" si="3"/>
      </c>
      <c r="AC32">
        <f t="shared" si="3"/>
      </c>
      <c r="AD32">
        <f t="shared" si="3"/>
      </c>
      <c r="AE32">
        <f t="shared" si="3"/>
      </c>
      <c r="AG32">
        <f t="shared" si="4"/>
      </c>
      <c r="AH32">
        <f t="shared" si="4"/>
      </c>
      <c r="AI32">
        <f t="shared" si="4"/>
      </c>
      <c r="AJ32">
        <f t="shared" si="4"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5"/>
        <v>In-15</v>
      </c>
      <c r="AB33">
        <f t="shared" si="3"/>
      </c>
      <c r="AC33">
        <f t="shared" si="3"/>
      </c>
      <c r="AD33">
        <f t="shared" si="3"/>
      </c>
      <c r="AE33">
        <f t="shared" si="3"/>
      </c>
      <c r="AG33">
        <f t="shared" si="4"/>
      </c>
      <c r="AH33">
        <f t="shared" si="4"/>
      </c>
      <c r="AI33">
        <f t="shared" si="4"/>
      </c>
      <c r="AJ33">
        <f t="shared" si="4"/>
      </c>
    </row>
    <row r="34" spans="1:6" ht="16.5">
      <c r="A34" s="18" t="s">
        <v>8</v>
      </c>
      <c r="B34" s="18"/>
      <c r="C34" s="18"/>
      <c r="D34" s="18"/>
      <c r="E34" s="18"/>
      <c r="F34" s="18"/>
    </row>
    <row r="35" spans="1:6" ht="84" customHeight="1">
      <c r="A35" s="136" t="s">
        <v>9</v>
      </c>
      <c r="B35" s="136"/>
      <c r="C35" s="136"/>
      <c r="D35" s="136"/>
      <c r="E35" s="136"/>
      <c r="F35" s="136"/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F26" sqref="F26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8" max="8" width="9.50390625" style="0" bestFit="1" customWidth="1"/>
  </cols>
  <sheetData>
    <row r="1" spans="1:8" ht="54" customHeight="1">
      <c r="A1" s="135" t="str">
        <f>'8月05日'!A1:F1</f>
        <v>渣打全國業餘高爾夫2014年8月份北區分區月賽</v>
      </c>
      <c r="B1" s="135"/>
      <c r="C1" s="135"/>
      <c r="D1" s="135"/>
      <c r="E1" s="135"/>
      <c r="F1" s="135"/>
      <c r="H1" s="19">
        <f>120-COUNTBLANK(C4:F33)</f>
        <v>60</v>
      </c>
    </row>
    <row r="2" spans="1:6" ht="20.25" thickBot="1">
      <c r="A2" s="22" t="str">
        <f>'8月05日'!A2</f>
        <v>地點：山溪地高爾夫俱樂部</v>
      </c>
      <c r="B2" s="22"/>
      <c r="C2" s="22"/>
      <c r="D2" s="23" t="s">
        <v>16</v>
      </c>
      <c r="E2" s="22"/>
      <c r="F2" s="78">
        <f>'8月06日'!F2+1</f>
        <v>41858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91</v>
      </c>
      <c r="B4" s="5">
        <v>0.25</v>
      </c>
      <c r="C4" s="6" t="s">
        <v>120</v>
      </c>
      <c r="D4" s="6" t="s">
        <v>50</v>
      </c>
      <c r="E4" s="7" t="s">
        <v>182</v>
      </c>
      <c r="F4" s="8" t="s">
        <v>210</v>
      </c>
      <c r="AA4" t="str">
        <f>"Out-"&amp;TEXT(ROW()-3,"00")</f>
        <v>Out-01</v>
      </c>
      <c r="AB4" t="str">
        <f>IF(ISNA(VLOOKUP($AA4,$A$4:$F$33,COLUMN()-25,FALSE)),"",VLOOKUP($AA4,$A$4:$F$33,COLUMN()-25,FALSE))</f>
        <v>林峻輝  男Ｂ</v>
      </c>
      <c r="AC4" t="str">
        <f aca="true" t="shared" si="0" ref="AC4:AE19">IF(ISNA(VLOOKUP($AA4,$A$4:$F$33,COLUMN()-25,FALSE)),"",VLOOKUP($AA4,$A$4:$F$33,COLUMN()-25,FALSE))</f>
        <v>沙比亞特馬克  男Ｂ</v>
      </c>
      <c r="AD4" t="str">
        <f t="shared" si="0"/>
        <v>王信淇  男Ｂ</v>
      </c>
      <c r="AE4" t="str">
        <f t="shared" si="0"/>
        <v>賴柏源  男Ｂ</v>
      </c>
      <c r="AG4" t="str">
        <f>IF(OR(AB4="",ISERROR(AB4)),"",LEFT(AB4,FIND(" ",AB4)-1))</f>
        <v>林峻輝</v>
      </c>
      <c r="AH4" t="str">
        <f aca="true" t="shared" si="1" ref="AH4:AJ19">IF(OR(AC4="",ISERROR(AC4)),"",LEFT(AC4,FIND(" ",AC4)-1))</f>
        <v>沙比亞特馬克</v>
      </c>
      <c r="AI4" t="str">
        <f t="shared" si="1"/>
        <v>王信淇</v>
      </c>
      <c r="AJ4" t="str">
        <f t="shared" si="1"/>
        <v>賴柏源</v>
      </c>
    </row>
    <row r="5" spans="1:36" ht="18.75">
      <c r="A5" s="9" t="s">
        <v>92</v>
      </c>
      <c r="B5" s="10">
        <v>0.25625</v>
      </c>
      <c r="C5" s="11" t="s">
        <v>121</v>
      </c>
      <c r="D5" s="11" t="s">
        <v>48</v>
      </c>
      <c r="E5" s="12" t="s">
        <v>122</v>
      </c>
      <c r="F5" s="13" t="s">
        <v>183</v>
      </c>
      <c r="AA5" t="str">
        <f aca="true" t="shared" si="2" ref="AA5:AA18">"Out-"&amp;TEXT(ROW()-3,"00")</f>
        <v>Out-02</v>
      </c>
      <c r="AB5" t="str">
        <f aca="true" t="shared" si="3" ref="AB5:AE33">IF(ISNA(VLOOKUP($AA5,$A$4:$F$33,COLUMN()-25,FALSE)),"",VLOOKUP($AA5,$A$4:$F$33,COLUMN()-25,FALSE))</f>
        <v>黃而夫  男Ｂ</v>
      </c>
      <c r="AC5" t="str">
        <f t="shared" si="0"/>
        <v>林紹白  男Ｂ</v>
      </c>
      <c r="AD5" t="str">
        <f t="shared" si="0"/>
        <v>張師賢  男Ｂ</v>
      </c>
      <c r="AE5" t="str">
        <f t="shared" si="0"/>
        <v>黃鈺睿  男Ｂ</v>
      </c>
      <c r="AG5" t="str">
        <f aca="true" t="shared" si="4" ref="AG5:AJ33">IF(OR(AB5="",ISERROR(AB5)),"",LEFT(AB5,FIND(" ",AB5)-1))</f>
        <v>黃而夫</v>
      </c>
      <c r="AH5" t="str">
        <f t="shared" si="1"/>
        <v>林紹白</v>
      </c>
      <c r="AI5" t="str">
        <f t="shared" si="1"/>
        <v>張師賢</v>
      </c>
      <c r="AJ5" t="str">
        <f t="shared" si="1"/>
        <v>黃鈺睿</v>
      </c>
    </row>
    <row r="6" spans="1:36" ht="18.75">
      <c r="A6" s="9" t="s">
        <v>93</v>
      </c>
      <c r="B6" s="10">
        <v>0.26249999999999996</v>
      </c>
      <c r="C6" s="12" t="s">
        <v>184</v>
      </c>
      <c r="D6" s="11" t="s">
        <v>185</v>
      </c>
      <c r="E6" s="12" t="s">
        <v>186</v>
      </c>
      <c r="F6" s="13"/>
      <c r="AA6" t="str">
        <f t="shared" si="2"/>
        <v>Out-03</v>
      </c>
      <c r="AB6" t="str">
        <f t="shared" si="3"/>
        <v>王　尹  男Ｂ</v>
      </c>
      <c r="AC6" t="str">
        <f t="shared" si="0"/>
        <v>佐佐木崇峻  男Ｂ</v>
      </c>
      <c r="AD6" t="str">
        <f t="shared" si="0"/>
        <v>黃郁翔  男Ｂ</v>
      </c>
      <c r="AE6">
        <f t="shared" si="0"/>
        <v>0</v>
      </c>
      <c r="AG6" t="str">
        <f t="shared" si="4"/>
        <v>王　尹</v>
      </c>
      <c r="AH6" t="str">
        <f t="shared" si="1"/>
        <v>佐佐木崇峻</v>
      </c>
      <c r="AI6" t="str">
        <f t="shared" si="1"/>
        <v>黃郁翔</v>
      </c>
      <c r="AJ6" t="e">
        <f t="shared" si="1"/>
        <v>#VALUE!</v>
      </c>
    </row>
    <row r="7" spans="1:36" ht="18.75">
      <c r="A7" s="9" t="s">
        <v>94</v>
      </c>
      <c r="B7" s="10">
        <v>0.26874999999999993</v>
      </c>
      <c r="C7" s="11" t="s">
        <v>125</v>
      </c>
      <c r="D7" s="11" t="s">
        <v>119</v>
      </c>
      <c r="E7" s="12" t="s">
        <v>187</v>
      </c>
      <c r="F7" s="13" t="s">
        <v>188</v>
      </c>
      <c r="AA7" t="str">
        <f t="shared" si="2"/>
        <v>Out-04</v>
      </c>
      <c r="AB7" t="str">
        <f t="shared" si="3"/>
        <v>潘奕彥  男Ｂ</v>
      </c>
      <c r="AC7" t="str">
        <f t="shared" si="0"/>
        <v>葉佳運  男Ｂ</v>
      </c>
      <c r="AD7" t="str">
        <f t="shared" si="0"/>
        <v>楊凱鈞  男Ｂ</v>
      </c>
      <c r="AE7" t="str">
        <f t="shared" si="0"/>
        <v>林銓泰  男Ｂ</v>
      </c>
      <c r="AG7" t="str">
        <f t="shared" si="4"/>
        <v>潘奕彥</v>
      </c>
      <c r="AH7" t="str">
        <f t="shared" si="1"/>
        <v>葉佳運</v>
      </c>
      <c r="AI7" t="str">
        <f t="shared" si="1"/>
        <v>楊凱鈞</v>
      </c>
      <c r="AJ7" t="str">
        <f t="shared" si="1"/>
        <v>林銓泰</v>
      </c>
    </row>
    <row r="8" spans="1:36" ht="18.75">
      <c r="A8" s="9" t="s">
        <v>95</v>
      </c>
      <c r="B8" s="10">
        <v>0.2749999999999999</v>
      </c>
      <c r="C8" s="11" t="s">
        <v>189</v>
      </c>
      <c r="D8" s="11" t="s">
        <v>56</v>
      </c>
      <c r="E8" s="12" t="s">
        <v>190</v>
      </c>
      <c r="F8" s="13" t="s">
        <v>191</v>
      </c>
      <c r="AA8" t="str">
        <f t="shared" si="2"/>
        <v>Out-05</v>
      </c>
      <c r="AB8" t="str">
        <f t="shared" si="3"/>
        <v>楊鎮謙  男Ｂ</v>
      </c>
      <c r="AC8" t="str">
        <f t="shared" si="0"/>
        <v>郭翰農  男Ｂ</v>
      </c>
      <c r="AD8" t="str">
        <f t="shared" si="0"/>
        <v>林尚澤  男Ｂ</v>
      </c>
      <c r="AE8" t="str">
        <f t="shared" si="0"/>
        <v>徐嘉哲  男Ｂ</v>
      </c>
      <c r="AG8" t="str">
        <f t="shared" si="4"/>
        <v>楊鎮謙</v>
      </c>
      <c r="AH8" t="str">
        <f t="shared" si="1"/>
        <v>郭翰農</v>
      </c>
      <c r="AI8" t="str">
        <f t="shared" si="1"/>
        <v>林尚澤</v>
      </c>
      <c r="AJ8" t="str">
        <f t="shared" si="1"/>
        <v>徐嘉哲</v>
      </c>
    </row>
    <row r="9" spans="1:36" ht="18.75">
      <c r="A9" s="9" t="s">
        <v>96</v>
      </c>
      <c r="B9" s="10">
        <v>0.2812499999999999</v>
      </c>
      <c r="C9" s="11" t="s">
        <v>192</v>
      </c>
      <c r="D9" s="11" t="s">
        <v>193</v>
      </c>
      <c r="E9" s="12" t="s">
        <v>194</v>
      </c>
      <c r="F9" s="13" t="s">
        <v>51</v>
      </c>
      <c r="AA9" t="str">
        <f t="shared" si="2"/>
        <v>Out-06</v>
      </c>
      <c r="AB9" t="str">
        <f t="shared" si="3"/>
        <v>黃昱綸  男Ｂ</v>
      </c>
      <c r="AC9" t="str">
        <f t="shared" si="0"/>
        <v>郭傳良  男Ｂ</v>
      </c>
      <c r="AD9" t="str">
        <f t="shared" si="0"/>
        <v>張庭碩  男Ｂ</v>
      </c>
      <c r="AE9" t="str">
        <f t="shared" si="0"/>
        <v>賴品呈  男Ｂ</v>
      </c>
      <c r="AG9" t="str">
        <f t="shared" si="4"/>
        <v>黃昱綸</v>
      </c>
      <c r="AH9" t="str">
        <f t="shared" si="1"/>
        <v>郭傳良</v>
      </c>
      <c r="AI9" t="str">
        <f t="shared" si="1"/>
        <v>張庭碩</v>
      </c>
      <c r="AJ9" t="str">
        <f t="shared" si="1"/>
        <v>賴品呈</v>
      </c>
    </row>
    <row r="10" spans="1:36" ht="18.75">
      <c r="A10" s="9" t="s">
        <v>97</v>
      </c>
      <c r="B10" s="10">
        <v>0.28749999999999987</v>
      </c>
      <c r="C10" s="11" t="s">
        <v>46</v>
      </c>
      <c r="D10" s="11" t="s">
        <v>54</v>
      </c>
      <c r="E10" s="12" t="s">
        <v>118</v>
      </c>
      <c r="F10" s="13" t="s">
        <v>52</v>
      </c>
      <c r="AA10" t="str">
        <f t="shared" si="2"/>
        <v>Out-07</v>
      </c>
      <c r="AB10" t="str">
        <f t="shared" si="3"/>
        <v>詹佳翰  男Ｂ</v>
      </c>
      <c r="AC10" t="str">
        <f t="shared" si="0"/>
        <v>黃至謙  男Ｂ</v>
      </c>
      <c r="AD10" t="str">
        <f t="shared" si="0"/>
        <v>羅政元  男Ｂ</v>
      </c>
      <c r="AE10" t="str">
        <f t="shared" si="0"/>
        <v>賴品均  男Ｂ</v>
      </c>
      <c r="AG10" t="str">
        <f t="shared" si="4"/>
        <v>詹佳翰</v>
      </c>
      <c r="AH10" t="str">
        <f t="shared" si="1"/>
        <v>黃至謙</v>
      </c>
      <c r="AI10" t="str">
        <f t="shared" si="1"/>
        <v>羅政元</v>
      </c>
      <c r="AJ10" t="str">
        <f t="shared" si="1"/>
        <v>賴品均</v>
      </c>
    </row>
    <row r="11" spans="1:36" ht="18.75">
      <c r="A11" s="9" t="s">
        <v>98</v>
      </c>
      <c r="B11" s="10">
        <v>0.29374999999999984</v>
      </c>
      <c r="C11" s="11" t="s">
        <v>123</v>
      </c>
      <c r="D11" s="11" t="s">
        <v>57</v>
      </c>
      <c r="E11" s="12" t="s">
        <v>195</v>
      </c>
      <c r="F11" s="13" t="s">
        <v>124</v>
      </c>
      <c r="AA11" t="str">
        <f t="shared" si="2"/>
        <v>Out-08</v>
      </c>
      <c r="AB11" t="str">
        <f t="shared" si="3"/>
        <v>黃言奕  男Ｂ</v>
      </c>
      <c r="AC11" t="str">
        <f t="shared" si="0"/>
        <v>沈鈞皓  男Ｂ</v>
      </c>
      <c r="AD11" t="str">
        <f t="shared" si="0"/>
        <v>周柏岳  男Ｂ</v>
      </c>
      <c r="AE11" t="str">
        <f t="shared" si="0"/>
        <v>廖崇漢  男Ｂ</v>
      </c>
      <c r="AG11" t="str">
        <f t="shared" si="4"/>
        <v>黃言奕</v>
      </c>
      <c r="AH11" t="str">
        <f t="shared" si="1"/>
        <v>沈鈞皓</v>
      </c>
      <c r="AI11" t="str">
        <f t="shared" si="1"/>
        <v>周柏岳</v>
      </c>
      <c r="AJ11" t="str">
        <f t="shared" si="1"/>
        <v>廖崇漢</v>
      </c>
    </row>
    <row r="12" spans="1:36" ht="18.75">
      <c r="A12" s="9" t="s">
        <v>99</v>
      </c>
      <c r="B12" s="10">
        <v>0.25</v>
      </c>
      <c r="C12" s="11" t="s">
        <v>49</v>
      </c>
      <c r="D12" s="11" t="s">
        <v>55</v>
      </c>
      <c r="E12" s="12" t="s">
        <v>196</v>
      </c>
      <c r="F12" s="13" t="s">
        <v>197</v>
      </c>
      <c r="AA12" t="str">
        <f t="shared" si="2"/>
        <v>Out-09</v>
      </c>
      <c r="AB12">
        <f t="shared" si="3"/>
      </c>
      <c r="AC12">
        <f t="shared" si="0"/>
      </c>
      <c r="AD12">
        <f t="shared" si="0"/>
      </c>
      <c r="AE12">
        <f t="shared" si="0"/>
      </c>
      <c r="AG12">
        <f t="shared" si="4"/>
      </c>
      <c r="AH12">
        <f t="shared" si="1"/>
      </c>
      <c r="AI12">
        <f t="shared" si="1"/>
      </c>
      <c r="AJ12">
        <f t="shared" si="1"/>
      </c>
    </row>
    <row r="13" spans="1:36" ht="18.75">
      <c r="A13" s="9" t="s">
        <v>100</v>
      </c>
      <c r="B13" s="10">
        <v>0.25625</v>
      </c>
      <c r="C13" s="11" t="s">
        <v>198</v>
      </c>
      <c r="D13" s="11" t="s">
        <v>58</v>
      </c>
      <c r="E13" s="12" t="s">
        <v>47</v>
      </c>
      <c r="F13" s="13" t="s">
        <v>199</v>
      </c>
      <c r="AA13" t="str">
        <f t="shared" si="2"/>
        <v>Out-10</v>
      </c>
      <c r="AB13">
        <f t="shared" si="3"/>
      </c>
      <c r="AC13">
        <f t="shared" si="0"/>
      </c>
      <c r="AD13">
        <f t="shared" si="0"/>
      </c>
      <c r="AE13">
        <f t="shared" si="0"/>
      </c>
      <c r="AG13">
        <f t="shared" si="4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101</v>
      </c>
      <c r="B14" s="10">
        <v>0.26249999999999996</v>
      </c>
      <c r="C14" s="11" t="s">
        <v>200</v>
      </c>
      <c r="D14" s="11" t="s">
        <v>201</v>
      </c>
      <c r="E14" s="12" t="s">
        <v>202</v>
      </c>
      <c r="F14" s="13" t="s">
        <v>53</v>
      </c>
      <c r="AA14" t="str">
        <f t="shared" si="2"/>
        <v>Out-11</v>
      </c>
      <c r="AB14">
        <f t="shared" si="3"/>
      </c>
      <c r="AC14">
        <f t="shared" si="0"/>
      </c>
      <c r="AD14">
        <f t="shared" si="0"/>
      </c>
      <c r="AE14">
        <f t="shared" si="0"/>
      </c>
      <c r="AG14">
        <f t="shared" si="4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102</v>
      </c>
      <c r="B15" s="10">
        <v>0.26874999999999993</v>
      </c>
      <c r="C15" s="11" t="s">
        <v>59</v>
      </c>
      <c r="D15" s="11" t="s">
        <v>203</v>
      </c>
      <c r="E15" s="12" t="s">
        <v>127</v>
      </c>
      <c r="F15" s="13" t="s">
        <v>14</v>
      </c>
      <c r="AA15" t="str">
        <f t="shared" si="2"/>
        <v>Out-12</v>
      </c>
      <c r="AB15">
        <f t="shared" si="3"/>
      </c>
      <c r="AC15">
        <f t="shared" si="0"/>
      </c>
      <c r="AD15">
        <f t="shared" si="0"/>
      </c>
      <c r="AE15">
        <f t="shared" si="0"/>
      </c>
      <c r="AG15">
        <f t="shared" si="4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103</v>
      </c>
      <c r="B16" s="10">
        <v>0.2749999999999999</v>
      </c>
      <c r="C16" s="11" t="s">
        <v>204</v>
      </c>
      <c r="D16" s="11" t="s">
        <v>205</v>
      </c>
      <c r="E16" s="12" t="s">
        <v>60</v>
      </c>
      <c r="F16" s="13" t="s">
        <v>14</v>
      </c>
      <c r="AA16" t="str">
        <f t="shared" si="2"/>
        <v>Out-13</v>
      </c>
      <c r="AB16">
        <f t="shared" si="3"/>
      </c>
      <c r="AC16">
        <f t="shared" si="0"/>
      </c>
      <c r="AD16">
        <f t="shared" si="0"/>
      </c>
      <c r="AE16">
        <f t="shared" si="0"/>
      </c>
      <c r="AG16">
        <f t="shared" si="4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104</v>
      </c>
      <c r="B17" s="10">
        <v>0.2812499999999999</v>
      </c>
      <c r="C17" s="11" t="s">
        <v>206</v>
      </c>
      <c r="D17" s="11" t="s">
        <v>63</v>
      </c>
      <c r="E17" s="12" t="s">
        <v>62</v>
      </c>
      <c r="F17" s="13" t="s">
        <v>64</v>
      </c>
      <c r="AA17" t="str">
        <f t="shared" si="2"/>
        <v>Out-14</v>
      </c>
      <c r="AB17">
        <f t="shared" si="3"/>
      </c>
      <c r="AC17">
        <f t="shared" si="0"/>
      </c>
      <c r="AD17">
        <f t="shared" si="0"/>
      </c>
      <c r="AE17">
        <f t="shared" si="0"/>
      </c>
      <c r="AG17">
        <f t="shared" si="4"/>
      </c>
      <c r="AH17">
        <f t="shared" si="1"/>
      </c>
      <c r="AI17">
        <f t="shared" si="1"/>
      </c>
      <c r="AJ17">
        <f t="shared" si="1"/>
      </c>
    </row>
    <row r="18" spans="1:36" ht="18.75">
      <c r="A18" s="9" t="s">
        <v>105</v>
      </c>
      <c r="B18" s="10">
        <v>0.28749999999999987</v>
      </c>
      <c r="C18" s="11" t="s">
        <v>207</v>
      </c>
      <c r="D18" s="11" t="s">
        <v>117</v>
      </c>
      <c r="E18" s="12" t="s">
        <v>126</v>
      </c>
      <c r="F18" s="13"/>
      <c r="AA18" t="str">
        <f t="shared" si="2"/>
        <v>Out-15</v>
      </c>
      <c r="AB18">
        <f t="shared" si="3"/>
      </c>
      <c r="AC18">
        <f t="shared" si="0"/>
      </c>
      <c r="AD18">
        <f t="shared" si="0"/>
      </c>
      <c r="AE18">
        <f t="shared" si="0"/>
      </c>
      <c r="AG18">
        <f t="shared" si="4"/>
      </c>
      <c r="AH18">
        <f t="shared" si="1"/>
      </c>
      <c r="AI18">
        <f t="shared" si="1"/>
      </c>
      <c r="AJ18">
        <f t="shared" si="1"/>
      </c>
    </row>
    <row r="19" spans="1:36" ht="18.75">
      <c r="A19" s="9" t="s">
        <v>106</v>
      </c>
      <c r="B19" s="10">
        <v>0.29374999999999984</v>
      </c>
      <c r="C19" s="12" t="s">
        <v>208</v>
      </c>
      <c r="D19" s="12" t="s">
        <v>209</v>
      </c>
      <c r="E19" s="12" t="s">
        <v>65</v>
      </c>
      <c r="F19" s="13" t="s">
        <v>61</v>
      </c>
      <c r="AA19" t="str">
        <f>"In-"&amp;TEXT(ROW()-18,"00")</f>
        <v>In-01</v>
      </c>
      <c r="AB19" t="str">
        <f t="shared" si="3"/>
        <v>黃泊儒  男Ｂ</v>
      </c>
      <c r="AC19" t="str">
        <f t="shared" si="0"/>
        <v>黃承瀚  男Ｂ</v>
      </c>
      <c r="AD19" t="str">
        <f t="shared" si="0"/>
        <v>陳霆宇  男Ｂ</v>
      </c>
      <c r="AE19" t="str">
        <f t="shared" si="0"/>
        <v>楊子賢  男Ｂ</v>
      </c>
      <c r="AG19" t="str">
        <f t="shared" si="4"/>
        <v>黃泊儒</v>
      </c>
      <c r="AH19" t="str">
        <f t="shared" si="1"/>
        <v>黃承瀚</v>
      </c>
      <c r="AI19" t="str">
        <f t="shared" si="1"/>
        <v>陳霆宇</v>
      </c>
      <c r="AJ19" t="str">
        <f t="shared" si="1"/>
        <v>楊子賢</v>
      </c>
    </row>
    <row r="20" spans="1:36" ht="18.75">
      <c r="A20" s="9"/>
      <c r="B20" s="10"/>
      <c r="C20" s="12"/>
      <c r="D20" s="12"/>
      <c r="E20" s="12"/>
      <c r="F20" s="13"/>
      <c r="AA20" t="str">
        <f aca="true" t="shared" si="5" ref="AA20:AA33">"In-"&amp;TEXT(ROW()-18,"00")</f>
        <v>In-02</v>
      </c>
      <c r="AB20" t="str">
        <f t="shared" si="3"/>
        <v>蔡程洋  男Ｂ</v>
      </c>
      <c r="AC20" t="str">
        <f t="shared" si="3"/>
        <v>鄧庭皓  男Ｂ</v>
      </c>
      <c r="AD20" t="str">
        <f t="shared" si="3"/>
        <v>郭謙羿  男Ｂ</v>
      </c>
      <c r="AE20" t="str">
        <f t="shared" si="3"/>
        <v>詹亞維  男Ｂ</v>
      </c>
      <c r="AG20" t="str">
        <f t="shared" si="4"/>
        <v>蔡程洋</v>
      </c>
      <c r="AH20" t="str">
        <f t="shared" si="4"/>
        <v>鄧庭皓</v>
      </c>
      <c r="AI20" t="str">
        <f t="shared" si="4"/>
        <v>郭謙羿</v>
      </c>
      <c r="AJ20" t="str">
        <f t="shared" si="4"/>
        <v>詹亞維</v>
      </c>
    </row>
    <row r="21" spans="1:36" ht="18.75">
      <c r="A21" s="9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>楊英翰  男Ｂ</v>
      </c>
      <c r="AC21" t="str">
        <f t="shared" si="3"/>
        <v>朱柏瑞  男Ｂ</v>
      </c>
      <c r="AD21" t="str">
        <f t="shared" si="3"/>
        <v>徐兆維  男Ｂ</v>
      </c>
      <c r="AE21" t="str">
        <f t="shared" si="3"/>
        <v>潘繹凱  男Ｂ</v>
      </c>
      <c r="AG21" t="str">
        <f t="shared" si="4"/>
        <v>楊英翰</v>
      </c>
      <c r="AH21" t="str">
        <f t="shared" si="4"/>
        <v>朱柏瑞</v>
      </c>
      <c r="AI21" t="str">
        <f t="shared" si="4"/>
        <v>徐兆維</v>
      </c>
      <c r="AJ21" t="str">
        <f t="shared" si="4"/>
        <v>潘繹凱</v>
      </c>
    </row>
    <row r="22" spans="1:36" ht="18.75">
      <c r="A22" s="9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>林冠妤  女Ｂ</v>
      </c>
      <c r="AC22" t="str">
        <f t="shared" si="3"/>
        <v>楊喬羚  女Ｂ</v>
      </c>
      <c r="AD22" t="str">
        <f t="shared" si="3"/>
        <v>朱庭昀  女Ｂ</v>
      </c>
      <c r="AE22">
        <f t="shared" si="3"/>
      </c>
      <c r="AG22" t="str">
        <f t="shared" si="4"/>
        <v>林冠妤</v>
      </c>
      <c r="AH22" t="str">
        <f t="shared" si="4"/>
        <v>楊喬羚</v>
      </c>
      <c r="AI22" t="str">
        <f t="shared" si="4"/>
        <v>朱庭昀</v>
      </c>
      <c r="AJ22">
        <f t="shared" si="4"/>
      </c>
    </row>
    <row r="23" spans="1:36" ht="18.75">
      <c r="A23" s="9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>陳奕融  女Ｂ</v>
      </c>
      <c r="AC23" t="str">
        <f t="shared" si="3"/>
        <v>陳靜慈  女Ｂ</v>
      </c>
      <c r="AD23" t="str">
        <f t="shared" si="3"/>
        <v>黃郁評  女Ｂ</v>
      </c>
      <c r="AE23">
        <f t="shared" si="3"/>
      </c>
      <c r="AG23" t="str">
        <f t="shared" si="4"/>
        <v>陳奕融</v>
      </c>
      <c r="AH23" t="str">
        <f t="shared" si="4"/>
        <v>陳靜慈</v>
      </c>
      <c r="AI23" t="str">
        <f t="shared" si="4"/>
        <v>黃郁評</v>
      </c>
      <c r="AJ23">
        <f t="shared" si="4"/>
      </c>
    </row>
    <row r="24" spans="1:36" ht="18.75">
      <c r="A24" s="9"/>
      <c r="B24" s="10"/>
      <c r="C24" s="12"/>
      <c r="D24" s="12"/>
      <c r="E24" s="12"/>
      <c r="F24" s="13"/>
      <c r="AA24" t="str">
        <f t="shared" si="5"/>
        <v>In-06</v>
      </c>
      <c r="AB24" t="str">
        <f t="shared" si="3"/>
        <v>邱譓芠  女Ｂ</v>
      </c>
      <c r="AC24" t="str">
        <f t="shared" si="3"/>
        <v>鄭熙叡  女Ｂ</v>
      </c>
      <c r="AD24" t="str">
        <f t="shared" si="3"/>
        <v>楊棋文  女Ｂ</v>
      </c>
      <c r="AE24" t="str">
        <f t="shared" si="3"/>
        <v>陳姿凝  女Ｂ</v>
      </c>
      <c r="AG24" t="str">
        <f t="shared" si="4"/>
        <v>邱譓芠</v>
      </c>
      <c r="AH24" t="str">
        <f t="shared" si="4"/>
        <v>鄭熙叡</v>
      </c>
      <c r="AI24" t="str">
        <f t="shared" si="4"/>
        <v>楊棋文</v>
      </c>
      <c r="AJ24" t="str">
        <f t="shared" si="4"/>
        <v>陳姿凝</v>
      </c>
    </row>
    <row r="25" spans="1:36" ht="18.75">
      <c r="A25" s="9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>林家榆  女Ｂ</v>
      </c>
      <c r="AC25" t="str">
        <f t="shared" si="3"/>
        <v>劉若瑄  女Ｂ</v>
      </c>
      <c r="AD25" t="str">
        <f t="shared" si="3"/>
        <v>游采妮  女Ｂ</v>
      </c>
      <c r="AE25">
        <f t="shared" si="3"/>
        <v>0</v>
      </c>
      <c r="AG25" t="str">
        <f t="shared" si="4"/>
        <v>林家榆</v>
      </c>
      <c r="AH25" t="str">
        <f t="shared" si="4"/>
        <v>劉若瑄</v>
      </c>
      <c r="AI25" t="str">
        <f t="shared" si="4"/>
        <v>游采妮</v>
      </c>
      <c r="AJ25" t="e">
        <f t="shared" si="4"/>
        <v>#VALUE!</v>
      </c>
    </row>
    <row r="26" spans="1:36" ht="18.75">
      <c r="A26" s="9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>許諾心  女Ｂ</v>
      </c>
      <c r="AC26" t="str">
        <f t="shared" si="3"/>
        <v>周翊庭  女Ｂ</v>
      </c>
      <c r="AD26" t="str">
        <f t="shared" si="3"/>
        <v>蔡喬安  女Ｂ</v>
      </c>
      <c r="AE26" t="str">
        <f t="shared" si="3"/>
        <v>林子涵  女Ｂ</v>
      </c>
      <c r="AG26" t="str">
        <f t="shared" si="4"/>
        <v>許諾心</v>
      </c>
      <c r="AH26" t="str">
        <f t="shared" si="4"/>
        <v>周翊庭</v>
      </c>
      <c r="AI26" t="str">
        <f t="shared" si="4"/>
        <v>蔡喬安</v>
      </c>
      <c r="AJ26" t="str">
        <f t="shared" si="4"/>
        <v>林子涵</v>
      </c>
    </row>
    <row r="27" spans="1:36" ht="18.75">
      <c r="A27" s="9"/>
      <c r="B27" s="10"/>
      <c r="C27" s="12"/>
      <c r="D27" s="12"/>
      <c r="E27" s="12"/>
      <c r="F27" s="13"/>
      <c r="AA27" t="str">
        <f t="shared" si="5"/>
        <v>In-09</v>
      </c>
      <c r="AB27">
        <f t="shared" si="3"/>
      </c>
      <c r="AC27">
        <f t="shared" si="3"/>
      </c>
      <c r="AD27">
        <f t="shared" si="3"/>
      </c>
      <c r="AE27">
        <f t="shared" si="3"/>
      </c>
      <c r="AG27">
        <f t="shared" si="4"/>
      </c>
      <c r="AH27">
        <f t="shared" si="4"/>
      </c>
      <c r="AI27">
        <f t="shared" si="4"/>
      </c>
      <c r="AJ27">
        <f t="shared" si="4"/>
      </c>
    </row>
    <row r="28" spans="1:36" ht="18.75">
      <c r="A28" s="9"/>
      <c r="B28" s="10"/>
      <c r="C28" s="12"/>
      <c r="D28" s="12"/>
      <c r="E28" s="12"/>
      <c r="F28" s="13"/>
      <c r="AA28" t="str">
        <f t="shared" si="5"/>
        <v>In-10</v>
      </c>
      <c r="AB28">
        <f t="shared" si="3"/>
      </c>
      <c r="AC28">
        <f t="shared" si="3"/>
      </c>
      <c r="AD28">
        <f t="shared" si="3"/>
      </c>
      <c r="AE28">
        <f t="shared" si="3"/>
      </c>
      <c r="AG28">
        <f t="shared" si="4"/>
      </c>
      <c r="AH28">
        <f t="shared" si="4"/>
      </c>
      <c r="AI28">
        <f t="shared" si="4"/>
      </c>
      <c r="AJ28">
        <f t="shared" si="4"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>
        <f t="shared" si="3"/>
      </c>
      <c r="AC29">
        <f t="shared" si="3"/>
      </c>
      <c r="AD29">
        <f t="shared" si="3"/>
      </c>
      <c r="AE29">
        <f t="shared" si="3"/>
      </c>
      <c r="AG29">
        <f t="shared" si="4"/>
      </c>
      <c r="AH29">
        <f t="shared" si="4"/>
      </c>
      <c r="AI29">
        <f t="shared" si="4"/>
      </c>
      <c r="AJ29">
        <f t="shared" si="4"/>
      </c>
    </row>
    <row r="30" spans="1:36" ht="18.75">
      <c r="A30" s="9" t="s">
        <v>14</v>
      </c>
      <c r="B30" s="10" t="s">
        <v>14</v>
      </c>
      <c r="C30" s="12" t="s">
        <v>14</v>
      </c>
      <c r="D30" s="12" t="s">
        <v>14</v>
      </c>
      <c r="E30" s="12" t="s">
        <v>14</v>
      </c>
      <c r="F30" s="13" t="s">
        <v>14</v>
      </c>
      <c r="AA30" t="str">
        <f t="shared" si="5"/>
        <v>In-12</v>
      </c>
      <c r="AB30">
        <f t="shared" si="3"/>
      </c>
      <c r="AC30">
        <f t="shared" si="3"/>
      </c>
      <c r="AD30">
        <f t="shared" si="3"/>
      </c>
      <c r="AE30">
        <f t="shared" si="3"/>
      </c>
      <c r="AG30">
        <f t="shared" si="4"/>
      </c>
      <c r="AH30">
        <f t="shared" si="4"/>
      </c>
      <c r="AI30">
        <f t="shared" si="4"/>
      </c>
      <c r="AJ30">
        <f t="shared" si="4"/>
      </c>
    </row>
    <row r="31" spans="1:36" ht="18.75">
      <c r="A31" s="9" t="s">
        <v>14</v>
      </c>
      <c r="B31" s="10" t="s">
        <v>14</v>
      </c>
      <c r="C31" s="12" t="s">
        <v>14</v>
      </c>
      <c r="D31" s="12" t="s">
        <v>14</v>
      </c>
      <c r="E31" s="12" t="s">
        <v>14</v>
      </c>
      <c r="F31" s="13" t="s">
        <v>14</v>
      </c>
      <c r="AA31" t="str">
        <f t="shared" si="5"/>
        <v>In-13</v>
      </c>
      <c r="AB31">
        <f t="shared" si="3"/>
      </c>
      <c r="AC31">
        <f t="shared" si="3"/>
      </c>
      <c r="AD31">
        <f t="shared" si="3"/>
      </c>
      <c r="AE31">
        <f t="shared" si="3"/>
      </c>
      <c r="AG31">
        <f t="shared" si="4"/>
      </c>
      <c r="AH31">
        <f t="shared" si="4"/>
      </c>
      <c r="AI31">
        <f t="shared" si="4"/>
      </c>
      <c r="AJ31">
        <f t="shared" si="4"/>
      </c>
    </row>
    <row r="32" spans="1:36" ht="18.75">
      <c r="A32" s="9" t="s">
        <v>14</v>
      </c>
      <c r="B32" s="10" t="s">
        <v>14</v>
      </c>
      <c r="C32" s="12" t="s">
        <v>14</v>
      </c>
      <c r="D32" s="12" t="s">
        <v>14</v>
      </c>
      <c r="E32" s="12" t="s">
        <v>14</v>
      </c>
      <c r="F32" s="13" t="s">
        <v>14</v>
      </c>
      <c r="AA32" t="str">
        <f t="shared" si="5"/>
        <v>In-14</v>
      </c>
      <c r="AB32">
        <f t="shared" si="3"/>
      </c>
      <c r="AC32">
        <f t="shared" si="3"/>
      </c>
      <c r="AD32">
        <f t="shared" si="3"/>
      </c>
      <c r="AE32">
        <f t="shared" si="3"/>
      </c>
      <c r="AG32">
        <f t="shared" si="4"/>
      </c>
      <c r="AH32">
        <f t="shared" si="4"/>
      </c>
      <c r="AI32">
        <f t="shared" si="4"/>
      </c>
      <c r="AJ32">
        <f t="shared" si="4"/>
      </c>
    </row>
    <row r="33" spans="1:36" ht="19.5" thickBot="1">
      <c r="A33" s="14" t="s">
        <v>14</v>
      </c>
      <c r="B33" s="15" t="s">
        <v>14</v>
      </c>
      <c r="C33" s="16" t="s">
        <v>14</v>
      </c>
      <c r="D33" s="16" t="s">
        <v>14</v>
      </c>
      <c r="E33" s="16" t="s">
        <v>14</v>
      </c>
      <c r="F33" s="17" t="s">
        <v>14</v>
      </c>
      <c r="AA33" t="str">
        <f t="shared" si="5"/>
        <v>In-15</v>
      </c>
      <c r="AB33">
        <f t="shared" si="3"/>
      </c>
      <c r="AC33">
        <f t="shared" si="3"/>
      </c>
      <c r="AD33">
        <f t="shared" si="3"/>
      </c>
      <c r="AE33">
        <f t="shared" si="3"/>
      </c>
      <c r="AG33">
        <f t="shared" si="4"/>
      </c>
      <c r="AH33">
        <f t="shared" si="4"/>
      </c>
      <c r="AI33">
        <f t="shared" si="4"/>
      </c>
      <c r="AJ33">
        <f t="shared" si="4"/>
      </c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136" t="s">
        <v>13</v>
      </c>
      <c r="B35" s="136"/>
      <c r="C35" s="136"/>
      <c r="D35" s="136"/>
      <c r="E35" s="136"/>
      <c r="F35" s="136"/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35" t="str">
        <f>'8月05日'!A1:F1</f>
        <v>渣打全國業餘高爾夫2014年8月份北區分區月賽</v>
      </c>
      <c r="B1" s="135"/>
      <c r="C1" s="135"/>
      <c r="D1" s="135"/>
      <c r="E1" s="135"/>
      <c r="F1" s="135"/>
      <c r="H1" s="19">
        <f>120-COUNTBLANK(C4:F33)</f>
        <v>55</v>
      </c>
    </row>
    <row r="2" spans="1:6" ht="20.25" thickBot="1">
      <c r="A2" s="22" t="str">
        <f>'8月05日'!A2</f>
        <v>地點：山溪地高爾夫俱樂部</v>
      </c>
      <c r="B2" s="22"/>
      <c r="C2" s="22"/>
      <c r="D2" s="23" t="s">
        <v>15</v>
      </c>
      <c r="E2" s="22"/>
      <c r="F2" s="78">
        <f>'8月07日'!F2+1</f>
        <v>41859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91</v>
      </c>
      <c r="B4" s="5">
        <v>0.25</v>
      </c>
      <c r="C4" s="11" t="s">
        <v>288</v>
      </c>
      <c r="D4" s="11" t="s">
        <v>289</v>
      </c>
      <c r="E4" s="12" t="s">
        <v>290</v>
      </c>
      <c r="F4" s="13" t="s">
        <v>14</v>
      </c>
      <c r="AA4" t="str">
        <f>"Out-"&amp;TEXT(ROW()-3,"00")</f>
        <v>Out-01</v>
      </c>
      <c r="AB4" t="str">
        <f aca="true" t="shared" si="0" ref="AB4:AE32">IF(ISNA(VLOOKUP($AA4,$A$4:$F$32,COLUMN()-25,FALSE)),"",VLOOKUP($AA4,$A$4:$F$32,COLUMN()-25,FALSE))</f>
        <v>陳姿凝  女Ｂ  95 桿</v>
      </c>
      <c r="AC4" t="str">
        <f t="shared" si="0"/>
        <v>楊喬羚  女Ｂ  99 桿</v>
      </c>
      <c r="AD4" t="str">
        <f t="shared" si="0"/>
        <v>游采妮  女Ｂ  106 桿</v>
      </c>
      <c r="AE4">
        <f t="shared" si="0"/>
      </c>
      <c r="AG4" t="str">
        <f>IF(OR(AB4="",ISERROR(AB4)),"",LEFT(AB4,FIND(" ",AB4)-1))</f>
        <v>陳姿凝</v>
      </c>
      <c r="AH4" t="str">
        <f aca="true" t="shared" si="1" ref="AH4:AJ19">IF(OR(AC4="",ISERROR(AC4)),"",LEFT(AC4,FIND(" ",AC4)-1))</f>
        <v>楊喬羚</v>
      </c>
      <c r="AI4" t="str">
        <f t="shared" si="1"/>
        <v>游采妮</v>
      </c>
      <c r="AJ4">
        <f t="shared" si="1"/>
      </c>
    </row>
    <row r="5" spans="1:36" ht="18.75">
      <c r="A5" s="9" t="s">
        <v>92</v>
      </c>
      <c r="B5" s="10">
        <v>0.25625</v>
      </c>
      <c r="C5" s="11" t="s">
        <v>291</v>
      </c>
      <c r="D5" s="11" t="s">
        <v>292</v>
      </c>
      <c r="E5" s="12" t="s">
        <v>293</v>
      </c>
      <c r="F5" s="13" t="s">
        <v>14</v>
      </c>
      <c r="AA5" t="str">
        <f aca="true" t="shared" si="2" ref="AA5:AA18">"Out-"&amp;TEXT(ROW()-3,"00")</f>
        <v>Out-02</v>
      </c>
      <c r="AB5" t="str">
        <f t="shared" si="0"/>
        <v>楊棋文  女Ｂ  89 桿</v>
      </c>
      <c r="AC5" t="str">
        <f t="shared" si="0"/>
        <v>朱庭昀  女Ｂ  90 桿</v>
      </c>
      <c r="AD5" t="str">
        <f t="shared" si="0"/>
        <v>邱譓芠  女Ｂ  92 桿</v>
      </c>
      <c r="AE5">
        <f t="shared" si="0"/>
      </c>
      <c r="AG5" t="str">
        <f aca="true" t="shared" si="3" ref="AG5:AJ32">IF(OR(AB5="",ISERROR(AB5)),"",LEFT(AB5,FIND(" ",AB5)-1))</f>
        <v>楊棋文</v>
      </c>
      <c r="AH5" t="str">
        <f t="shared" si="1"/>
        <v>朱庭昀</v>
      </c>
      <c r="AI5" t="str">
        <f t="shared" si="1"/>
        <v>邱譓芠</v>
      </c>
      <c r="AJ5">
        <f t="shared" si="1"/>
      </c>
    </row>
    <row r="6" spans="1:36" ht="18.75">
      <c r="A6" s="9" t="s">
        <v>93</v>
      </c>
      <c r="B6" s="10">
        <v>0.26249999999999996</v>
      </c>
      <c r="C6" s="11" t="s">
        <v>294</v>
      </c>
      <c r="D6" s="11" t="s">
        <v>295</v>
      </c>
      <c r="E6" s="12" t="s">
        <v>296</v>
      </c>
      <c r="F6" s="13" t="s">
        <v>14</v>
      </c>
      <c r="AA6" t="str">
        <f t="shared" si="2"/>
        <v>Out-03</v>
      </c>
      <c r="AB6" t="str">
        <f t="shared" si="0"/>
        <v>周翊庭  女Ｂ  84 桿</v>
      </c>
      <c r="AC6" t="str">
        <f t="shared" si="0"/>
        <v>劉若瑄  女Ｂ  86 桿</v>
      </c>
      <c r="AD6" t="str">
        <f t="shared" si="0"/>
        <v>蔡喬安  女Ｂ  88 桿</v>
      </c>
      <c r="AE6">
        <f t="shared" si="0"/>
      </c>
      <c r="AG6" t="str">
        <f t="shared" si="3"/>
        <v>周翊庭</v>
      </c>
      <c r="AH6" t="str">
        <f t="shared" si="1"/>
        <v>劉若瑄</v>
      </c>
      <c r="AI6" t="str">
        <f t="shared" si="1"/>
        <v>蔡喬安</v>
      </c>
      <c r="AJ6">
        <f t="shared" si="1"/>
      </c>
    </row>
    <row r="7" spans="1:36" ht="18.75">
      <c r="A7" s="9" t="s">
        <v>94</v>
      </c>
      <c r="B7" s="10">
        <v>0.26874999999999993</v>
      </c>
      <c r="C7" s="11" t="s">
        <v>297</v>
      </c>
      <c r="D7" s="11" t="s">
        <v>298</v>
      </c>
      <c r="E7" s="12" t="s">
        <v>299</v>
      </c>
      <c r="F7" s="13" t="s">
        <v>300</v>
      </c>
      <c r="AA7" t="str">
        <f t="shared" si="2"/>
        <v>Out-04</v>
      </c>
      <c r="AB7" t="str">
        <f t="shared" si="0"/>
        <v>陳奕融  女Ｂ  81 桿</v>
      </c>
      <c r="AC7" t="str">
        <f t="shared" si="0"/>
        <v>林子涵  女Ｂ  82 桿</v>
      </c>
      <c r="AD7" t="str">
        <f t="shared" si="0"/>
        <v>鄭熙叡  女Ｂ  82 桿</v>
      </c>
      <c r="AE7" t="str">
        <f t="shared" si="0"/>
        <v>林家榆  女Ｂ  83 桿</v>
      </c>
      <c r="AG7" t="str">
        <f t="shared" si="3"/>
        <v>陳奕融</v>
      </c>
      <c r="AH7" t="str">
        <f t="shared" si="1"/>
        <v>林子涵</v>
      </c>
      <c r="AI7" t="str">
        <f t="shared" si="1"/>
        <v>鄭熙叡</v>
      </c>
      <c r="AJ7" t="str">
        <f t="shared" si="1"/>
        <v>林家榆</v>
      </c>
    </row>
    <row r="8" spans="1:36" ht="18.75">
      <c r="A8" s="9" t="s">
        <v>95</v>
      </c>
      <c r="B8" s="10">
        <v>0.2749999999999999</v>
      </c>
      <c r="C8" s="11" t="s">
        <v>301</v>
      </c>
      <c r="D8" s="12" t="s">
        <v>302</v>
      </c>
      <c r="E8" s="12" t="s">
        <v>303</v>
      </c>
      <c r="F8" s="25" t="s">
        <v>304</v>
      </c>
      <c r="AA8" t="str">
        <f t="shared" si="2"/>
        <v>Out-05</v>
      </c>
      <c r="AB8" t="str">
        <f t="shared" si="0"/>
        <v>許諾心  女Ｂ  78 桿</v>
      </c>
      <c r="AC8" t="str">
        <f t="shared" si="0"/>
        <v>黃郁評  女Ｂ  79 桿</v>
      </c>
      <c r="AD8" t="str">
        <f t="shared" si="0"/>
        <v>陳靜慈  女Ｂ  80 桿</v>
      </c>
      <c r="AE8" t="str">
        <f t="shared" si="0"/>
        <v>林冠妤  女Ｂ  81 桿</v>
      </c>
      <c r="AG8" t="str">
        <f t="shared" si="3"/>
        <v>許諾心</v>
      </c>
      <c r="AH8" t="str">
        <f t="shared" si="1"/>
        <v>黃郁評</v>
      </c>
      <c r="AI8" t="str">
        <f t="shared" si="1"/>
        <v>陳靜慈</v>
      </c>
      <c r="AJ8" t="str">
        <f t="shared" si="1"/>
        <v>林冠妤</v>
      </c>
    </row>
    <row r="9" spans="1:36" ht="18.75">
      <c r="A9" s="9" t="s">
        <v>96</v>
      </c>
      <c r="B9" s="10">
        <v>0.2812499999999999</v>
      </c>
      <c r="C9" s="12" t="s">
        <v>305</v>
      </c>
      <c r="D9" s="12" t="s">
        <v>306</v>
      </c>
      <c r="E9" s="11" t="s">
        <v>307</v>
      </c>
      <c r="F9" s="25" t="s">
        <v>14</v>
      </c>
      <c r="AA9" t="str">
        <f t="shared" si="2"/>
        <v>Out-06</v>
      </c>
      <c r="AB9" t="str">
        <f t="shared" si="0"/>
        <v>王信淇  男Ｂ  114 桿</v>
      </c>
      <c r="AC9" t="str">
        <f t="shared" si="0"/>
        <v>黃言奕  男Ｂ  114 桿</v>
      </c>
      <c r="AD9" t="str">
        <f t="shared" si="0"/>
        <v>黃昱綸  男Ｂ  119 桿</v>
      </c>
      <c r="AE9">
        <f t="shared" si="0"/>
      </c>
      <c r="AG9" t="str">
        <f t="shared" si="3"/>
        <v>王信淇</v>
      </c>
      <c r="AH9" t="str">
        <f t="shared" si="1"/>
        <v>黃言奕</v>
      </c>
      <c r="AI9" t="str">
        <f t="shared" si="1"/>
        <v>黃昱綸</v>
      </c>
      <c r="AJ9">
        <f t="shared" si="1"/>
      </c>
    </row>
    <row r="10" spans="1:36" ht="18.75">
      <c r="A10" s="9" t="s">
        <v>97</v>
      </c>
      <c r="B10" s="10">
        <v>0.28749999999999987</v>
      </c>
      <c r="C10" s="11" t="s">
        <v>308</v>
      </c>
      <c r="D10" s="11" t="s">
        <v>309</v>
      </c>
      <c r="E10" s="12" t="s">
        <v>310</v>
      </c>
      <c r="F10" s="25" t="s">
        <v>14</v>
      </c>
      <c r="AA10" t="str">
        <f t="shared" si="2"/>
        <v>Out-07</v>
      </c>
      <c r="AB10" t="str">
        <f t="shared" si="0"/>
        <v>賴品均  男Ｂ  101 桿</v>
      </c>
      <c r="AC10" t="str">
        <f t="shared" si="0"/>
        <v>張師賢  男Ｂ  107 桿</v>
      </c>
      <c r="AD10" t="str">
        <f t="shared" si="0"/>
        <v>黃至謙  男Ｂ  107 桿</v>
      </c>
      <c r="AE10">
        <f t="shared" si="0"/>
      </c>
      <c r="AG10" t="str">
        <f t="shared" si="3"/>
        <v>賴品均</v>
      </c>
      <c r="AH10" t="str">
        <f t="shared" si="1"/>
        <v>張師賢</v>
      </c>
      <c r="AI10" t="str">
        <f t="shared" si="1"/>
        <v>黃至謙</v>
      </c>
      <c r="AJ10">
        <f t="shared" si="1"/>
      </c>
    </row>
    <row r="11" spans="1:36" ht="18.75">
      <c r="A11" s="9" t="s">
        <v>98</v>
      </c>
      <c r="B11" s="10">
        <v>0.29374999999999984</v>
      </c>
      <c r="C11" s="11" t="s">
        <v>311</v>
      </c>
      <c r="D11" s="11" t="s">
        <v>312</v>
      </c>
      <c r="E11" s="12" t="s">
        <v>313</v>
      </c>
      <c r="F11" s="25" t="s">
        <v>314</v>
      </c>
      <c r="AA11" t="str">
        <f t="shared" si="2"/>
        <v>Out-08</v>
      </c>
      <c r="AB11" t="str">
        <f t="shared" si="0"/>
        <v>潘奕彥  男Ｂ  94 桿</v>
      </c>
      <c r="AC11" t="str">
        <f t="shared" si="0"/>
        <v>黃承瀚  男Ｂ  96 桿</v>
      </c>
      <c r="AD11" t="str">
        <f t="shared" si="0"/>
        <v>黃而夫  男Ｂ  98 桿</v>
      </c>
      <c r="AE11" t="str">
        <f t="shared" si="0"/>
        <v>賴品呈  男Ｂ  98 桿</v>
      </c>
      <c r="AG11" t="str">
        <f t="shared" si="3"/>
        <v>潘奕彥</v>
      </c>
      <c r="AH11" t="str">
        <f t="shared" si="1"/>
        <v>黃承瀚</v>
      </c>
      <c r="AI11" t="str">
        <f t="shared" si="1"/>
        <v>黃而夫</v>
      </c>
      <c r="AJ11" t="str">
        <f t="shared" si="1"/>
        <v>賴品呈</v>
      </c>
    </row>
    <row r="12" spans="1:36" ht="18.75">
      <c r="A12" s="9" t="s">
        <v>99</v>
      </c>
      <c r="B12" s="10">
        <v>0.25</v>
      </c>
      <c r="C12" s="11" t="s">
        <v>315</v>
      </c>
      <c r="D12" s="11" t="s">
        <v>316</v>
      </c>
      <c r="E12" s="12" t="s">
        <v>317</v>
      </c>
      <c r="F12" s="25" t="s">
        <v>318</v>
      </c>
      <c r="AA12" t="str">
        <f t="shared" si="2"/>
        <v>Out-09</v>
      </c>
      <c r="AB12">
        <f t="shared" si="0"/>
      </c>
      <c r="AC12">
        <f t="shared" si="0"/>
      </c>
      <c r="AD12">
        <f t="shared" si="0"/>
      </c>
      <c r="AE12">
        <f t="shared" si="0"/>
      </c>
      <c r="AG12">
        <f t="shared" si="3"/>
      </c>
      <c r="AH12">
        <f t="shared" si="1"/>
      </c>
      <c r="AI12">
        <f t="shared" si="1"/>
      </c>
      <c r="AJ12">
        <f t="shared" si="1"/>
      </c>
    </row>
    <row r="13" spans="1:36" ht="18.75">
      <c r="A13" s="9" t="s">
        <v>100</v>
      </c>
      <c r="B13" s="10">
        <v>0.25625</v>
      </c>
      <c r="C13" s="24" t="s">
        <v>319</v>
      </c>
      <c r="D13" s="11" t="s">
        <v>320</v>
      </c>
      <c r="E13" s="12" t="s">
        <v>321</v>
      </c>
      <c r="F13" s="25" t="s">
        <v>322</v>
      </c>
      <c r="AA13" t="str">
        <f t="shared" si="2"/>
        <v>Out-10</v>
      </c>
      <c r="AB13">
        <f t="shared" si="0"/>
      </c>
      <c r="AC13">
        <f t="shared" si="0"/>
      </c>
      <c r="AD13">
        <f t="shared" si="0"/>
      </c>
      <c r="AE13">
        <f t="shared" si="0"/>
      </c>
      <c r="AG13">
        <f t="shared" si="3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101</v>
      </c>
      <c r="B14" s="10">
        <v>0.26249999999999996</v>
      </c>
      <c r="C14" s="11" t="s">
        <v>323</v>
      </c>
      <c r="D14" s="11" t="s">
        <v>324</v>
      </c>
      <c r="E14" s="12" t="s">
        <v>325</v>
      </c>
      <c r="F14" s="25" t="s">
        <v>326</v>
      </c>
      <c r="AA14" t="str">
        <f t="shared" si="2"/>
        <v>Out-11</v>
      </c>
      <c r="AB14">
        <f t="shared" si="0"/>
      </c>
      <c r="AC14">
        <f t="shared" si="0"/>
      </c>
      <c r="AD14">
        <f t="shared" si="0"/>
      </c>
      <c r="AE14">
        <f t="shared" si="0"/>
      </c>
      <c r="AG14">
        <f t="shared" si="3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102</v>
      </c>
      <c r="B15" s="10">
        <v>0.26874999999999993</v>
      </c>
      <c r="C15" s="11" t="s">
        <v>327</v>
      </c>
      <c r="D15" s="11" t="s">
        <v>328</v>
      </c>
      <c r="E15" s="12" t="s">
        <v>329</v>
      </c>
      <c r="F15" s="25" t="s">
        <v>330</v>
      </c>
      <c r="AA15" t="str">
        <f t="shared" si="2"/>
        <v>Out-12</v>
      </c>
      <c r="AB15">
        <f t="shared" si="0"/>
      </c>
      <c r="AC15">
        <f t="shared" si="0"/>
      </c>
      <c r="AD15">
        <f t="shared" si="0"/>
      </c>
      <c r="AE15">
        <f t="shared" si="0"/>
      </c>
      <c r="AG15">
        <f t="shared" si="3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103</v>
      </c>
      <c r="B16" s="10">
        <v>0.2749999999999999</v>
      </c>
      <c r="C16" s="11" t="s">
        <v>331</v>
      </c>
      <c r="D16" s="11" t="s">
        <v>332</v>
      </c>
      <c r="E16" s="12" t="s">
        <v>333</v>
      </c>
      <c r="F16" s="13" t="s">
        <v>334</v>
      </c>
      <c r="AA16" t="str">
        <f t="shared" si="2"/>
        <v>Out-13</v>
      </c>
      <c r="AB16">
        <f t="shared" si="0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104</v>
      </c>
      <c r="B17" s="10">
        <v>0.2812499999999999</v>
      </c>
      <c r="C17" s="11" t="s">
        <v>335</v>
      </c>
      <c r="D17" s="11" t="s">
        <v>336</v>
      </c>
      <c r="E17" s="12" t="s">
        <v>337</v>
      </c>
      <c r="F17" s="13" t="s">
        <v>338</v>
      </c>
      <c r="AA17" t="str">
        <f t="shared" si="2"/>
        <v>Out-14</v>
      </c>
      <c r="AB17">
        <f t="shared" si="0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1"/>
      </c>
      <c r="AI17">
        <f t="shared" si="1"/>
      </c>
      <c r="AJ17">
        <f t="shared" si="1"/>
      </c>
    </row>
    <row r="18" spans="1:36" ht="18.75">
      <c r="A18" s="9" t="s">
        <v>105</v>
      </c>
      <c r="B18" s="10">
        <v>0.28749999999999987</v>
      </c>
      <c r="C18" s="11" t="s">
        <v>339</v>
      </c>
      <c r="D18" s="11" t="s">
        <v>340</v>
      </c>
      <c r="E18" s="12" t="s">
        <v>341</v>
      </c>
      <c r="F18" s="13" t="s">
        <v>342</v>
      </c>
      <c r="AA18" t="str">
        <f t="shared" si="2"/>
        <v>Out-15</v>
      </c>
      <c r="AB18">
        <f t="shared" si="0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1"/>
      </c>
      <c r="AI18">
        <f t="shared" si="1"/>
      </c>
      <c r="AJ18">
        <f t="shared" si="1"/>
      </c>
    </row>
    <row r="19" spans="1:36" ht="18.75">
      <c r="A19" s="9"/>
      <c r="B19" s="10"/>
      <c r="C19" s="11"/>
      <c r="D19" s="11"/>
      <c r="E19" s="12"/>
      <c r="F19" s="13"/>
      <c r="AA19" t="str">
        <f>"In-"&amp;TEXT(ROW()-18,"00")</f>
        <v>In-01</v>
      </c>
      <c r="AB19" t="str">
        <f t="shared" si="0"/>
        <v>林紹白  男Ｂ  91 桿</v>
      </c>
      <c r="AC19" t="str">
        <f t="shared" si="0"/>
        <v>郭傳良  男Ｂ  92 桿</v>
      </c>
      <c r="AD19" t="str">
        <f t="shared" si="0"/>
        <v>徐兆維  男Ｂ  92 桿</v>
      </c>
      <c r="AE19" t="str">
        <f t="shared" si="0"/>
        <v>楊英翰  男Ｂ  92 桿</v>
      </c>
      <c r="AG19" t="str">
        <f t="shared" si="3"/>
        <v>林紹白</v>
      </c>
      <c r="AH19" t="str">
        <f t="shared" si="1"/>
        <v>郭傳良</v>
      </c>
      <c r="AI19" t="str">
        <f t="shared" si="1"/>
        <v>徐兆維</v>
      </c>
      <c r="AJ19" t="str">
        <f t="shared" si="1"/>
        <v>楊英翰</v>
      </c>
    </row>
    <row r="20" spans="1:36" ht="18.75">
      <c r="A20" s="9"/>
      <c r="B20" s="10"/>
      <c r="C20" s="12"/>
      <c r="D20" s="12"/>
      <c r="E20" s="12"/>
      <c r="F20" s="13"/>
      <c r="AA20" t="str">
        <f aca="true" t="shared" si="4" ref="AA20:AA32">"In-"&amp;TEXT(ROW()-18,"00")</f>
        <v>In-02</v>
      </c>
      <c r="AB20" t="str">
        <f t="shared" si="0"/>
        <v>羅政元  男Ｂ  88 桿</v>
      </c>
      <c r="AC20" t="str">
        <f t="shared" si="0"/>
        <v>朱柏瑞  男Ｂ  88 桿</v>
      </c>
      <c r="AD20" t="str">
        <f t="shared" si="0"/>
        <v>鄧庭皓  男Ｂ  90 桿</v>
      </c>
      <c r="AE20" t="str">
        <f t="shared" si="0"/>
        <v>林峻輝  男Ｂ  91 桿</v>
      </c>
      <c r="AG20" t="str">
        <f t="shared" si="3"/>
        <v>羅政元</v>
      </c>
      <c r="AH20" t="str">
        <f t="shared" si="3"/>
        <v>朱柏瑞</v>
      </c>
      <c r="AI20" t="str">
        <f t="shared" si="3"/>
        <v>鄧庭皓</v>
      </c>
      <c r="AJ20" t="str">
        <f t="shared" si="3"/>
        <v>林峻輝</v>
      </c>
    </row>
    <row r="21" spans="1:36" ht="18.75">
      <c r="A21" s="9"/>
      <c r="B21" s="10"/>
      <c r="C21" s="12"/>
      <c r="D21" s="12"/>
      <c r="E21" s="12"/>
      <c r="F21" s="13"/>
      <c r="AA21" t="str">
        <f t="shared" si="4"/>
        <v>In-03</v>
      </c>
      <c r="AB21" t="str">
        <f t="shared" si="0"/>
        <v>葉佳運  男Ｂ  84 桿</v>
      </c>
      <c r="AC21" t="str">
        <f t="shared" si="0"/>
        <v>黃鈺睿  男Ｂ  84 桿</v>
      </c>
      <c r="AD21" t="str">
        <f t="shared" si="0"/>
        <v>黃泊儒  男Ｂ  85 桿</v>
      </c>
      <c r="AE21" t="str">
        <f t="shared" si="0"/>
        <v>楊子賢  男Ｂ  86 桿</v>
      </c>
      <c r="AG21" t="str">
        <f t="shared" si="3"/>
        <v>葉佳運</v>
      </c>
      <c r="AH21" t="str">
        <f t="shared" si="3"/>
        <v>黃鈺睿</v>
      </c>
      <c r="AI21" t="str">
        <f t="shared" si="3"/>
        <v>黃泊儒</v>
      </c>
      <c r="AJ21" t="str">
        <f t="shared" si="3"/>
        <v>楊子賢</v>
      </c>
    </row>
    <row r="22" spans="1:36" ht="18.75">
      <c r="A22" s="9"/>
      <c r="B22" s="10"/>
      <c r="C22" s="12"/>
      <c r="D22" s="12"/>
      <c r="E22" s="12"/>
      <c r="F22" s="13"/>
      <c r="AA22" t="str">
        <f t="shared" si="4"/>
        <v>In-04</v>
      </c>
      <c r="AB22" t="str">
        <f t="shared" si="0"/>
        <v>蔡程洋  男Ｂ  82 桿</v>
      </c>
      <c r="AC22" t="str">
        <f t="shared" si="0"/>
        <v>潘繹凱  男Ｂ  83 桿</v>
      </c>
      <c r="AD22" t="str">
        <f t="shared" si="0"/>
        <v>詹佳翰  男Ｂ  83 桿</v>
      </c>
      <c r="AE22" t="str">
        <f t="shared" si="0"/>
        <v>佐佐木崇峻  男Ｂ  84 桿</v>
      </c>
      <c r="AG22" t="str">
        <f t="shared" si="3"/>
        <v>蔡程洋</v>
      </c>
      <c r="AH22" t="str">
        <f t="shared" si="3"/>
        <v>潘繹凱</v>
      </c>
      <c r="AI22" t="str">
        <f t="shared" si="3"/>
        <v>詹佳翰</v>
      </c>
      <c r="AJ22" t="str">
        <f t="shared" si="3"/>
        <v>佐佐木崇峻</v>
      </c>
    </row>
    <row r="23" spans="1:36" ht="18.75">
      <c r="A23" s="9"/>
      <c r="B23" s="10"/>
      <c r="C23" s="12"/>
      <c r="D23" s="12"/>
      <c r="E23" s="12"/>
      <c r="F23" s="13"/>
      <c r="AA23" t="str">
        <f t="shared" si="4"/>
        <v>In-05</v>
      </c>
      <c r="AB23" t="str">
        <f t="shared" si="0"/>
        <v>沈鈞皓  男Ｂ  80 桿</v>
      </c>
      <c r="AC23" t="str">
        <f t="shared" si="0"/>
        <v>陳霆宇  男Ｂ  80 桿</v>
      </c>
      <c r="AD23" t="str">
        <f t="shared" si="0"/>
        <v>林銓泰  男Ｂ  81 桿</v>
      </c>
      <c r="AE23" t="str">
        <f t="shared" si="0"/>
        <v>郭翰農  男Ｂ  82 桿</v>
      </c>
      <c r="AG23" t="str">
        <f t="shared" si="3"/>
        <v>沈鈞皓</v>
      </c>
      <c r="AH23" t="str">
        <f t="shared" si="3"/>
        <v>陳霆宇</v>
      </c>
      <c r="AI23" t="str">
        <f t="shared" si="3"/>
        <v>林銓泰</v>
      </c>
      <c r="AJ23" t="str">
        <f t="shared" si="3"/>
        <v>郭翰農</v>
      </c>
    </row>
    <row r="24" spans="1:36" ht="18.75">
      <c r="A24" s="9"/>
      <c r="B24" s="10"/>
      <c r="C24" s="12"/>
      <c r="D24" s="12"/>
      <c r="E24" s="12"/>
      <c r="F24" s="13"/>
      <c r="AA24" t="str">
        <f t="shared" si="4"/>
        <v>In-06</v>
      </c>
      <c r="AB24" t="str">
        <f t="shared" si="0"/>
        <v>廖崇漢  男Ｂ  78 桿</v>
      </c>
      <c r="AC24" t="str">
        <f t="shared" si="0"/>
        <v>林尚澤  男Ｂ  78 桿</v>
      </c>
      <c r="AD24" t="str">
        <f t="shared" si="0"/>
        <v>楊鎮謙  男Ｂ  78 桿</v>
      </c>
      <c r="AE24" t="str">
        <f t="shared" si="0"/>
        <v>黃郁翔  男Ｂ  79 桿</v>
      </c>
      <c r="AG24" t="str">
        <f t="shared" si="3"/>
        <v>廖崇漢</v>
      </c>
      <c r="AH24" t="str">
        <f t="shared" si="3"/>
        <v>林尚澤</v>
      </c>
      <c r="AI24" t="str">
        <f t="shared" si="3"/>
        <v>楊鎮謙</v>
      </c>
      <c r="AJ24" t="str">
        <f t="shared" si="3"/>
        <v>黃郁翔</v>
      </c>
    </row>
    <row r="25" spans="1:36" ht="18.75">
      <c r="A25" s="9"/>
      <c r="B25" s="10"/>
      <c r="C25" s="12"/>
      <c r="D25" s="12"/>
      <c r="E25" s="12"/>
      <c r="F25" s="13"/>
      <c r="AA25" t="str">
        <f t="shared" si="4"/>
        <v>In-07</v>
      </c>
      <c r="AB25" t="str">
        <f t="shared" si="0"/>
        <v>徐嘉哲  男Ｂ  71 桿</v>
      </c>
      <c r="AC25" t="str">
        <f t="shared" si="0"/>
        <v>沙比亞特馬克  男Ｂ  73 桿</v>
      </c>
      <c r="AD25" t="str">
        <f t="shared" si="0"/>
        <v>周柏岳  男Ｂ  76 桿</v>
      </c>
      <c r="AE25" t="str">
        <f t="shared" si="0"/>
        <v>賴柏源  男Ｂ  77 桿</v>
      </c>
      <c r="AG25" t="str">
        <f t="shared" si="3"/>
        <v>徐嘉哲</v>
      </c>
      <c r="AH25" t="str">
        <f t="shared" si="3"/>
        <v>沙比亞特馬克</v>
      </c>
      <c r="AI25" t="str">
        <f t="shared" si="3"/>
        <v>周柏岳</v>
      </c>
      <c r="AJ25" t="str">
        <f t="shared" si="3"/>
        <v>賴柏源</v>
      </c>
    </row>
    <row r="26" spans="1:36" ht="18.75">
      <c r="A26" s="9"/>
      <c r="B26" s="10"/>
      <c r="C26" s="12"/>
      <c r="D26" s="12"/>
      <c r="E26" s="12"/>
      <c r="F26" s="13"/>
      <c r="AA26" t="str">
        <f t="shared" si="4"/>
        <v>In-08</v>
      </c>
      <c r="AB26">
        <f t="shared" si="0"/>
      </c>
      <c r="AC26">
        <f t="shared" si="0"/>
      </c>
      <c r="AD26">
        <f t="shared" si="0"/>
      </c>
      <c r="AE26">
        <f t="shared" si="0"/>
      </c>
      <c r="AG26">
        <f t="shared" si="3"/>
      </c>
      <c r="AH26">
        <f t="shared" si="3"/>
      </c>
      <c r="AI26">
        <f t="shared" si="3"/>
      </c>
      <c r="AJ26">
        <f t="shared" si="3"/>
      </c>
    </row>
    <row r="27" spans="1:36" ht="18.75">
      <c r="A27" s="9"/>
      <c r="B27" s="10"/>
      <c r="C27" s="12"/>
      <c r="D27" s="12"/>
      <c r="E27" s="12"/>
      <c r="F27" s="13"/>
      <c r="AA27" t="str">
        <f t="shared" si="4"/>
        <v>In-09</v>
      </c>
      <c r="AB27">
        <f t="shared" si="0"/>
      </c>
      <c r="AC27">
        <f t="shared" si="0"/>
      </c>
      <c r="AD27">
        <f t="shared" si="0"/>
      </c>
      <c r="AE27">
        <f t="shared" si="0"/>
      </c>
      <c r="AG27">
        <f t="shared" si="3"/>
      </c>
      <c r="AH27">
        <f t="shared" si="3"/>
      </c>
      <c r="AI27">
        <f t="shared" si="3"/>
      </c>
      <c r="AJ27">
        <f t="shared" si="3"/>
      </c>
    </row>
    <row r="28" spans="1:36" ht="18.75">
      <c r="A28" s="9"/>
      <c r="B28" s="10"/>
      <c r="C28" s="12"/>
      <c r="D28" s="12"/>
      <c r="E28" s="12"/>
      <c r="F28" s="13"/>
      <c r="AA28" t="str">
        <f t="shared" si="4"/>
        <v>In-10</v>
      </c>
      <c r="AB28">
        <f t="shared" si="0"/>
      </c>
      <c r="AC28">
        <f t="shared" si="0"/>
      </c>
      <c r="AD28">
        <f t="shared" si="0"/>
      </c>
      <c r="AE28">
        <f t="shared" si="0"/>
      </c>
      <c r="AG28">
        <f t="shared" si="3"/>
      </c>
      <c r="AH28">
        <f t="shared" si="3"/>
      </c>
      <c r="AI28">
        <f t="shared" si="3"/>
      </c>
      <c r="AJ28">
        <f t="shared" si="3"/>
      </c>
    </row>
    <row r="29" spans="1:36" ht="18.75">
      <c r="A29" s="9"/>
      <c r="B29" s="10"/>
      <c r="C29" s="12"/>
      <c r="D29" s="12"/>
      <c r="E29" s="12"/>
      <c r="F29" s="13"/>
      <c r="AA29" t="str">
        <f t="shared" si="4"/>
        <v>In-11</v>
      </c>
      <c r="AB29">
        <f t="shared" si="0"/>
      </c>
      <c r="AC29">
        <f t="shared" si="0"/>
      </c>
      <c r="AD29">
        <f t="shared" si="0"/>
      </c>
      <c r="AE29">
        <f t="shared" si="0"/>
      </c>
      <c r="AG29">
        <f t="shared" si="3"/>
      </c>
      <c r="AH29">
        <f t="shared" si="3"/>
      </c>
      <c r="AI29">
        <f t="shared" si="3"/>
      </c>
      <c r="AJ29">
        <f t="shared" si="3"/>
      </c>
    </row>
    <row r="30" spans="1:36" ht="18.75">
      <c r="A30" s="9"/>
      <c r="B30" s="10"/>
      <c r="C30" s="12"/>
      <c r="D30" s="12"/>
      <c r="E30" s="12"/>
      <c r="F30" s="13"/>
      <c r="AA30" t="str">
        <f t="shared" si="4"/>
        <v>In-12</v>
      </c>
      <c r="AB30">
        <f t="shared" si="0"/>
      </c>
      <c r="AC30">
        <f t="shared" si="0"/>
      </c>
      <c r="AD30">
        <f t="shared" si="0"/>
      </c>
      <c r="AE30">
        <f t="shared" si="0"/>
      </c>
      <c r="AG30">
        <f t="shared" si="3"/>
      </c>
      <c r="AH30">
        <f t="shared" si="3"/>
      </c>
      <c r="AI30">
        <f t="shared" si="3"/>
      </c>
      <c r="AJ30">
        <f t="shared" si="3"/>
      </c>
    </row>
    <row r="31" spans="1:36" ht="18.75">
      <c r="A31" s="9"/>
      <c r="B31" s="10"/>
      <c r="C31" s="12"/>
      <c r="D31" s="12"/>
      <c r="E31" s="12"/>
      <c r="F31" s="13"/>
      <c r="AA31" t="str">
        <f t="shared" si="4"/>
        <v>In-13</v>
      </c>
      <c r="AB31">
        <f t="shared" si="0"/>
      </c>
      <c r="AC31">
        <f t="shared" si="0"/>
      </c>
      <c r="AD31">
        <f t="shared" si="0"/>
      </c>
      <c r="AE31">
        <f t="shared" si="0"/>
      </c>
      <c r="AG31">
        <f t="shared" si="3"/>
      </c>
      <c r="AH31">
        <f t="shared" si="3"/>
      </c>
      <c r="AI31">
        <f t="shared" si="3"/>
      </c>
      <c r="AJ31">
        <f t="shared" si="3"/>
      </c>
    </row>
    <row r="32" spans="1:36" ht="18.75">
      <c r="A32" s="9"/>
      <c r="B32" s="10"/>
      <c r="C32" s="12"/>
      <c r="D32" s="12"/>
      <c r="E32" s="12"/>
      <c r="F32" s="13"/>
      <c r="AA32" t="str">
        <f t="shared" si="4"/>
        <v>In-14</v>
      </c>
      <c r="AB32">
        <f t="shared" si="0"/>
      </c>
      <c r="AC32">
        <f t="shared" si="0"/>
      </c>
      <c r="AD32">
        <f t="shared" si="0"/>
      </c>
      <c r="AE32">
        <f t="shared" si="0"/>
      </c>
      <c r="AG32">
        <f t="shared" si="3"/>
      </c>
      <c r="AH32">
        <f t="shared" si="3"/>
      </c>
      <c r="AI32">
        <f t="shared" si="3"/>
      </c>
      <c r="AJ32">
        <f t="shared" si="3"/>
      </c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136" t="s">
        <v>13</v>
      </c>
      <c r="B35" s="136"/>
      <c r="C35" s="136"/>
      <c r="D35" s="136"/>
      <c r="E35" s="136"/>
      <c r="F35" s="136"/>
    </row>
  </sheetData>
  <sheetProtection/>
  <mergeCells count="2">
    <mergeCell ref="A1:F1"/>
    <mergeCell ref="A35:F35"/>
  </mergeCells>
  <conditionalFormatting sqref="AB4:AE32">
    <cfRule type="expression" priority="2" dxfId="8">
      <formula>FIND(" ",C4)&gt;6</formula>
    </cfRule>
  </conditionalFormatting>
  <conditionalFormatting sqref="AG4:AJ32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E2" sqref="E2:F2"/>
    </sheetView>
  </sheetViews>
  <sheetFormatPr defaultColWidth="9.00390625" defaultRowHeight="15.75"/>
  <cols>
    <col min="1" max="1" width="3.875" style="0" customWidth="1"/>
    <col min="2" max="2" width="3.625" style="0" customWidth="1"/>
    <col min="7" max="16" width="8.125" style="0" customWidth="1"/>
    <col min="18" max="18" width="10.50390625" style="0" bestFit="1" customWidth="1"/>
  </cols>
  <sheetData>
    <row r="1" spans="1:16" ht="16.5">
      <c r="A1" s="139" t="str">
        <f>'基本資料'!B1</f>
        <v>渣打全國業餘高爾夫2014年8月份北區分區月賽</v>
      </c>
      <c r="B1" s="139"/>
      <c r="C1" s="139"/>
      <c r="D1" s="139"/>
      <c r="E1" s="139"/>
      <c r="F1" s="140"/>
      <c r="G1" s="31" t="s">
        <v>66</v>
      </c>
      <c r="H1" s="31">
        <v>1</v>
      </c>
      <c r="I1" s="31">
        <v>2</v>
      </c>
      <c r="J1" s="31">
        <v>3</v>
      </c>
      <c r="K1" s="31">
        <v>4</v>
      </c>
      <c r="L1" s="31">
        <v>5</v>
      </c>
      <c r="M1" s="31">
        <v>6</v>
      </c>
      <c r="N1" s="31">
        <v>7</v>
      </c>
      <c r="O1" s="31">
        <v>8</v>
      </c>
      <c r="P1" s="31">
        <v>9</v>
      </c>
    </row>
    <row r="2" spans="1:18" ht="16.5">
      <c r="A2" s="141">
        <f>IF(MOD(E2-'8月05日'!F2,2)=0,1,2)</f>
        <v>2</v>
      </c>
      <c r="B2" s="141"/>
      <c r="C2" s="141"/>
      <c r="D2" s="32"/>
      <c r="E2" s="142">
        <v>41859</v>
      </c>
      <c r="F2" s="143"/>
      <c r="G2" s="31" t="s">
        <v>67</v>
      </c>
      <c r="H2" s="55">
        <f aca="true" t="shared" si="0" ref="H2:P2">HLOOKUP(H1,洞別,2)</f>
        <v>4</v>
      </c>
      <c r="I2" s="55">
        <f t="shared" si="0"/>
        <v>4</v>
      </c>
      <c r="J2" s="55">
        <f t="shared" si="0"/>
        <v>4</v>
      </c>
      <c r="K2" s="55">
        <f t="shared" si="0"/>
        <v>3</v>
      </c>
      <c r="L2" s="55">
        <f t="shared" si="0"/>
        <v>4</v>
      </c>
      <c r="M2" s="55">
        <f t="shared" si="0"/>
        <v>5</v>
      </c>
      <c r="N2" s="55">
        <f t="shared" si="0"/>
        <v>4</v>
      </c>
      <c r="O2" s="55">
        <f t="shared" si="0"/>
        <v>3</v>
      </c>
      <c r="P2" s="55">
        <f t="shared" si="0"/>
        <v>5</v>
      </c>
      <c r="R2" s="54">
        <f>'8月05日'!F2</f>
        <v>41856</v>
      </c>
    </row>
    <row r="3" spans="1:18" ht="16.5">
      <c r="A3" s="144" t="str">
        <f>'基本資料'!B2</f>
        <v>山溪地高爾夫俱樂部</v>
      </c>
      <c r="B3" s="144"/>
      <c r="C3" s="144"/>
      <c r="D3" s="144"/>
      <c r="E3" s="144"/>
      <c r="F3" s="33"/>
      <c r="G3" s="34">
        <v>1</v>
      </c>
      <c r="H3" s="35">
        <f aca="true" t="shared" si="1" ref="H3:P3">CHOOSE(H2-2,0.12,0.15,0.18)+HLOOKUP(H1,洞別,3,FALSE)/100</f>
        <v>0.15</v>
      </c>
      <c r="I3" s="35">
        <f t="shared" si="1"/>
        <v>0.15</v>
      </c>
      <c r="J3" s="35">
        <f t="shared" si="1"/>
        <v>0.15</v>
      </c>
      <c r="K3" s="35">
        <f t="shared" si="1"/>
        <v>0.12</v>
      </c>
      <c r="L3" s="35">
        <f t="shared" si="1"/>
        <v>0.15</v>
      </c>
      <c r="M3" s="35">
        <f t="shared" si="1"/>
        <v>0.18</v>
      </c>
      <c r="N3" s="35">
        <f t="shared" si="1"/>
        <v>0.15</v>
      </c>
      <c r="O3" s="35">
        <f t="shared" si="1"/>
        <v>0.12</v>
      </c>
      <c r="P3" s="35">
        <f t="shared" si="1"/>
        <v>0.18</v>
      </c>
      <c r="R3" s="54">
        <f>R2+1</f>
        <v>41857</v>
      </c>
    </row>
    <row r="4" spans="1:18" ht="16.5">
      <c r="A4" s="138" t="s">
        <v>68</v>
      </c>
      <c r="B4" s="36">
        <f aca="true" t="shared" si="2" ref="B4:B18">IF(C4="","",ROW()-3)</f>
        <v>1</v>
      </c>
      <c r="C4" s="79" t="str">
        <f>IF(ISERR(CHOOSE($E$2-'基本資料'!$B$3+1,'8月05日'!AG4,'8月06日'!AG4,'8月07日'!AG4,'8月08日'!AG4)),"",CHOOSE($E$2-'基本資料'!$B$3+1,'8月05日'!AG4,'8月06日'!AG4,'8月07日'!AG4,'8月08日'!AG4))</f>
        <v>陳姿凝</v>
      </c>
      <c r="D4" s="80" t="str">
        <f>IF(ISERR(CHOOSE($E$2-'基本資料'!$B$3+1,'8月05日'!AH4,'8月06日'!AH4,'8月07日'!AH4,'8月08日'!AH4)),"",CHOOSE($E$2-'基本資料'!$B$3+1,'8月05日'!AH4,'8月06日'!AH4,'8月07日'!AH4,'8月08日'!AH4))</f>
        <v>楊喬羚</v>
      </c>
      <c r="E4" s="80" t="str">
        <f>IF(ISERR(CHOOSE($E$2-'基本資料'!$B$3+1,'8月05日'!AI4,'8月06日'!AI4,'8月07日'!AI4,'8月08日'!AI4)),"",CHOOSE($E$2-'基本資料'!$B$3+1,'8月05日'!AI4,'8月06日'!AI4,'8月07日'!AI4,'8月08日'!AI4))</f>
        <v>游采妮</v>
      </c>
      <c r="F4" s="81">
        <f>IF(ISERR(CHOOSE($E$2-'基本資料'!$B$3+1,'8月05日'!AJ4,'8月06日'!AJ4,'8月07日'!AJ4,'8月08日'!AJ4)),"",CHOOSE($E$2-'基本資料'!$B$3+1,'8月05日'!AJ4,'8月06日'!AJ4,'8月07日'!AJ4,'8月08日'!AJ4))</f>
      </c>
      <c r="G4" s="37">
        <f>IF(B4="","",'基本資料'!$B$7+(B4-1)*'基本資料'!$B$8/60/24)</f>
        <v>0.25</v>
      </c>
      <c r="H4" s="37">
        <f aca="true" t="shared" si="3" ref="H4:P4">IF(G4="","",G4+H$3*100/60/24)</f>
        <v>0.2604166666666667</v>
      </c>
      <c r="I4" s="37">
        <f t="shared" si="3"/>
        <v>0.27083333333333337</v>
      </c>
      <c r="J4" s="38">
        <f t="shared" si="3"/>
        <v>0.28125000000000006</v>
      </c>
      <c r="K4" s="39">
        <f t="shared" si="3"/>
        <v>0.2895833333333334</v>
      </c>
      <c r="L4" s="37">
        <f t="shared" si="3"/>
        <v>0.3000000000000001</v>
      </c>
      <c r="M4" s="38">
        <f t="shared" si="3"/>
        <v>0.3125000000000001</v>
      </c>
      <c r="N4" s="39">
        <f t="shared" si="3"/>
        <v>0.3229166666666668</v>
      </c>
      <c r="O4" s="37">
        <f t="shared" si="3"/>
        <v>0.33125000000000016</v>
      </c>
      <c r="P4" s="38">
        <f t="shared" si="3"/>
        <v>0.34375000000000017</v>
      </c>
      <c r="R4" s="54">
        <f>R3+1</f>
        <v>41858</v>
      </c>
    </row>
    <row r="5" spans="1:18" ht="16.5">
      <c r="A5" s="138"/>
      <c r="B5" s="40">
        <f t="shared" si="2"/>
        <v>2</v>
      </c>
      <c r="C5" s="82" t="str">
        <f>IF(ISERR(CHOOSE($E$2-'基本資料'!$B$3+1,'8月05日'!AG5,'8月06日'!AG5,'8月07日'!AG5,'8月08日'!AG5)),"",CHOOSE($E$2-'基本資料'!$B$3+1,'8月05日'!AG5,'8月06日'!AG5,'8月07日'!AG5,'8月08日'!AG5))</f>
        <v>楊棋文</v>
      </c>
      <c r="D5" s="83" t="str">
        <f>IF(ISERR(CHOOSE($E$2-'基本資料'!$B$3+1,'8月05日'!AH5,'8月06日'!AH5,'8月07日'!AH5,'8月08日'!AH5)),"",CHOOSE($E$2-'基本資料'!$B$3+1,'8月05日'!AH5,'8月06日'!AH5,'8月07日'!AH5,'8月08日'!AH5))</f>
        <v>朱庭昀</v>
      </c>
      <c r="E5" s="83" t="str">
        <f>IF(ISERR(CHOOSE($E$2-'基本資料'!$B$3+1,'8月05日'!AI5,'8月06日'!AI5,'8月07日'!AI5,'8月08日'!AI5)),"",CHOOSE($E$2-'基本資料'!$B$3+1,'8月05日'!AI5,'8月06日'!AI5,'8月07日'!AI5,'8月08日'!AI5))</f>
        <v>邱譓芠</v>
      </c>
      <c r="F5" s="84">
        <f>IF(ISERR(CHOOSE($E$2-'基本資料'!$B$3+1,'8月05日'!AJ5,'8月06日'!AJ5,'8月07日'!AJ5,'8月08日'!AJ5)),"",CHOOSE($E$2-'基本資料'!$B$3+1,'8月05日'!AJ5,'8月06日'!AJ5,'8月07日'!AJ5,'8月08日'!AJ5))</f>
      </c>
      <c r="G5" s="41">
        <f>IF(B5="","",'基本資料'!$B$7+(B5-1)*'基本資料'!$B$8/60/24)</f>
        <v>0.25625</v>
      </c>
      <c r="H5" s="41">
        <f aca="true" t="shared" si="4" ref="H5:P5">IF(G5="","",G5+H$3*100/60/24)</f>
        <v>0.26666666666666666</v>
      </c>
      <c r="I5" s="41">
        <f t="shared" si="4"/>
        <v>0.27708333333333335</v>
      </c>
      <c r="J5" s="42">
        <f t="shared" si="4"/>
        <v>0.28750000000000003</v>
      </c>
      <c r="K5" s="43">
        <f t="shared" si="4"/>
        <v>0.2958333333333334</v>
      </c>
      <c r="L5" s="41">
        <f t="shared" si="4"/>
        <v>0.3062500000000001</v>
      </c>
      <c r="M5" s="42">
        <f t="shared" si="4"/>
        <v>0.3187500000000001</v>
      </c>
      <c r="N5" s="43">
        <f t="shared" si="4"/>
        <v>0.3291666666666668</v>
      </c>
      <c r="O5" s="41">
        <f t="shared" si="4"/>
        <v>0.33750000000000013</v>
      </c>
      <c r="P5" s="42">
        <f t="shared" si="4"/>
        <v>0.35000000000000014</v>
      </c>
      <c r="R5" s="54">
        <f>R4+1</f>
        <v>41859</v>
      </c>
    </row>
    <row r="6" spans="1:16" ht="16.5">
      <c r="A6" s="138"/>
      <c r="B6" s="44">
        <f t="shared" si="2"/>
        <v>3</v>
      </c>
      <c r="C6" s="85" t="str">
        <f>IF(ISERR(CHOOSE($E$2-'基本資料'!$B$3+1,'8月05日'!AG6,'8月06日'!AG6,'8月07日'!AG6,'8月08日'!AG6)),"",CHOOSE($E$2-'基本資料'!$B$3+1,'8月05日'!AG6,'8月06日'!AG6,'8月07日'!AG6,'8月08日'!AG6))</f>
        <v>周翊庭</v>
      </c>
      <c r="D6" s="86" t="str">
        <f>IF(ISERR(CHOOSE($E$2-'基本資料'!$B$3+1,'8月05日'!AH6,'8月06日'!AH6,'8月07日'!AH6,'8月08日'!AH6)),"",CHOOSE($E$2-'基本資料'!$B$3+1,'8月05日'!AH6,'8月06日'!AH6,'8月07日'!AH6,'8月08日'!AH6))</f>
        <v>劉若瑄</v>
      </c>
      <c r="E6" s="86" t="str">
        <f>IF(ISERR(CHOOSE($E$2-'基本資料'!$B$3+1,'8月05日'!AI6,'8月06日'!AI6,'8月07日'!AI6,'8月08日'!AI6)),"",CHOOSE($E$2-'基本資料'!$B$3+1,'8月05日'!AI6,'8月06日'!AI6,'8月07日'!AI6,'8月08日'!AI6))</f>
        <v>蔡喬安</v>
      </c>
      <c r="F6" s="87">
        <f>IF(ISERR(CHOOSE($E$2-'基本資料'!$B$3+1,'8月05日'!AJ6,'8月06日'!AJ6,'8月07日'!AJ6,'8月08日'!AJ6)),"",CHOOSE($E$2-'基本資料'!$B$3+1,'8月05日'!AJ6,'8月06日'!AJ6,'8月07日'!AJ6,'8月08日'!AJ6))</f>
      </c>
      <c r="G6" s="45">
        <f>IF(B6="","",'基本資料'!$B$7+(B6-1)*'基本資料'!$B$8/60/24)</f>
        <v>0.2625</v>
      </c>
      <c r="H6" s="45">
        <f aca="true" t="shared" si="5" ref="H6:P6">IF(G6="","",G6+H$3*100/60/24)</f>
        <v>0.2729166666666667</v>
      </c>
      <c r="I6" s="45">
        <f t="shared" si="5"/>
        <v>0.2833333333333334</v>
      </c>
      <c r="J6" s="46">
        <f t="shared" si="5"/>
        <v>0.29375000000000007</v>
      </c>
      <c r="K6" s="47">
        <f t="shared" si="5"/>
        <v>0.3020833333333334</v>
      </c>
      <c r="L6" s="45">
        <f t="shared" si="5"/>
        <v>0.3125000000000001</v>
      </c>
      <c r="M6" s="46">
        <f t="shared" si="5"/>
        <v>0.3250000000000001</v>
      </c>
      <c r="N6" s="47">
        <f t="shared" si="5"/>
        <v>0.3354166666666668</v>
      </c>
      <c r="O6" s="45">
        <f t="shared" si="5"/>
        <v>0.34375000000000017</v>
      </c>
      <c r="P6" s="46">
        <f t="shared" si="5"/>
        <v>0.3562500000000002</v>
      </c>
    </row>
    <row r="7" spans="1:16" ht="16.5">
      <c r="A7" s="138"/>
      <c r="B7" s="36">
        <f t="shared" si="2"/>
        <v>4</v>
      </c>
      <c r="C7" s="88" t="str">
        <f>IF(ISERR(CHOOSE($E$2-'基本資料'!$B$3+1,'8月05日'!AG7,'8月06日'!AG7,'8月07日'!AG7,'8月08日'!AG7)),"",CHOOSE($E$2-'基本資料'!$B$3+1,'8月05日'!AG7,'8月06日'!AG7,'8月07日'!AG7,'8月08日'!AG7))</f>
        <v>陳奕融</v>
      </c>
      <c r="D7" s="53" t="str">
        <f>IF(ISERR(CHOOSE($E$2-'基本資料'!$B$3+1,'8月05日'!AH7,'8月06日'!AH7,'8月07日'!AH7,'8月08日'!AH7)),"",CHOOSE($E$2-'基本資料'!$B$3+1,'8月05日'!AH7,'8月06日'!AH7,'8月07日'!AH7,'8月08日'!AH7))</f>
        <v>林子涵</v>
      </c>
      <c r="E7" s="53" t="str">
        <f>IF(ISERR(CHOOSE($E$2-'基本資料'!$B$3+1,'8月05日'!AI7,'8月06日'!AI7,'8月07日'!AI7,'8月08日'!AI7)),"",CHOOSE($E$2-'基本資料'!$B$3+1,'8月05日'!AI7,'8月06日'!AI7,'8月07日'!AI7,'8月08日'!AI7))</f>
        <v>鄭熙叡</v>
      </c>
      <c r="F7" s="89" t="str">
        <f>IF(ISERR(CHOOSE($E$2-'基本資料'!$B$3+1,'8月05日'!AJ7,'8月06日'!AJ7,'8月07日'!AJ7,'8月08日'!AJ7)),"",CHOOSE($E$2-'基本資料'!$B$3+1,'8月05日'!AJ7,'8月06日'!AJ7,'8月07日'!AJ7,'8月08日'!AJ7))</f>
        <v>林家榆</v>
      </c>
      <c r="G7" s="37">
        <f>IF(B7="","",'基本資料'!$B$7+(B7-1)*'基本資料'!$B$8/60/24)</f>
        <v>0.26875</v>
      </c>
      <c r="H7" s="37">
        <f aca="true" t="shared" si="6" ref="H7:P7">IF(G7="","",G7+H$3*100/60/24)</f>
        <v>0.2791666666666667</v>
      </c>
      <c r="I7" s="37">
        <f t="shared" si="6"/>
        <v>0.28958333333333336</v>
      </c>
      <c r="J7" s="38">
        <f t="shared" si="6"/>
        <v>0.30000000000000004</v>
      </c>
      <c r="K7" s="39">
        <f t="shared" si="6"/>
        <v>0.3083333333333334</v>
      </c>
      <c r="L7" s="37">
        <f t="shared" si="6"/>
        <v>0.3187500000000001</v>
      </c>
      <c r="M7" s="38">
        <f t="shared" si="6"/>
        <v>0.3312500000000001</v>
      </c>
      <c r="N7" s="39">
        <f t="shared" si="6"/>
        <v>0.3416666666666668</v>
      </c>
      <c r="O7" s="37">
        <f t="shared" si="6"/>
        <v>0.35000000000000014</v>
      </c>
      <c r="P7" s="38">
        <f t="shared" si="6"/>
        <v>0.36250000000000016</v>
      </c>
    </row>
    <row r="8" spans="1:16" ht="16.5">
      <c r="A8" s="138"/>
      <c r="B8" s="40">
        <f t="shared" si="2"/>
        <v>5</v>
      </c>
      <c r="C8" s="82" t="str">
        <f>IF(ISERR(CHOOSE($E$2-'基本資料'!$B$3+1,'8月05日'!AG8,'8月06日'!AG8,'8月07日'!AG8,'8月08日'!AG8)),"",CHOOSE($E$2-'基本資料'!$B$3+1,'8月05日'!AG8,'8月06日'!AG8,'8月07日'!AG8,'8月08日'!AG8))</f>
        <v>許諾心</v>
      </c>
      <c r="D8" s="83" t="str">
        <f>IF(ISERR(CHOOSE($E$2-'基本資料'!$B$3+1,'8月05日'!AH8,'8月06日'!AH8,'8月07日'!AH8,'8月08日'!AH8)),"",CHOOSE($E$2-'基本資料'!$B$3+1,'8月05日'!AH8,'8月06日'!AH8,'8月07日'!AH8,'8月08日'!AH8))</f>
        <v>黃郁評</v>
      </c>
      <c r="E8" s="83" t="str">
        <f>IF(ISERR(CHOOSE($E$2-'基本資料'!$B$3+1,'8月05日'!AI8,'8月06日'!AI8,'8月07日'!AI8,'8月08日'!AI8)),"",CHOOSE($E$2-'基本資料'!$B$3+1,'8月05日'!AI8,'8月06日'!AI8,'8月07日'!AI8,'8月08日'!AI8))</f>
        <v>陳靜慈</v>
      </c>
      <c r="F8" s="84" t="str">
        <f>IF(ISERR(CHOOSE($E$2-'基本資料'!$B$3+1,'8月05日'!AJ8,'8月06日'!AJ8,'8月07日'!AJ8,'8月08日'!AJ8)),"",CHOOSE($E$2-'基本資料'!$B$3+1,'8月05日'!AJ8,'8月06日'!AJ8,'8月07日'!AJ8,'8月08日'!AJ8))</f>
        <v>林冠妤</v>
      </c>
      <c r="G8" s="41">
        <f>IF(B8="","",'基本資料'!$B$7+(B8-1)*'基本資料'!$B$8/60/24)</f>
        <v>0.275</v>
      </c>
      <c r="H8" s="41">
        <f aca="true" t="shared" si="7" ref="H8:P8">IF(G8="","",G8+H$3*100/60/24)</f>
        <v>0.2854166666666667</v>
      </c>
      <c r="I8" s="41">
        <f t="shared" si="7"/>
        <v>0.2958333333333334</v>
      </c>
      <c r="J8" s="42">
        <f t="shared" si="7"/>
        <v>0.3062500000000001</v>
      </c>
      <c r="K8" s="43">
        <f t="shared" si="7"/>
        <v>0.31458333333333344</v>
      </c>
      <c r="L8" s="41">
        <f t="shared" si="7"/>
        <v>0.3250000000000001</v>
      </c>
      <c r="M8" s="42">
        <f t="shared" si="7"/>
        <v>0.33750000000000013</v>
      </c>
      <c r="N8" s="43">
        <f t="shared" si="7"/>
        <v>0.3479166666666668</v>
      </c>
      <c r="O8" s="41">
        <f t="shared" si="7"/>
        <v>0.3562500000000002</v>
      </c>
      <c r="P8" s="42">
        <f t="shared" si="7"/>
        <v>0.3687500000000002</v>
      </c>
    </row>
    <row r="9" spans="1:16" ht="16.5">
      <c r="A9" s="138"/>
      <c r="B9" s="44">
        <f t="shared" si="2"/>
        <v>6</v>
      </c>
      <c r="C9" s="85" t="str">
        <f>IF(ISERR(CHOOSE($E$2-'基本資料'!$B$3+1,'8月05日'!AG9,'8月06日'!AG9,'8月07日'!AG9,'8月08日'!AG9)),"",CHOOSE($E$2-'基本資料'!$B$3+1,'8月05日'!AG9,'8月06日'!AG9,'8月07日'!AG9,'8月08日'!AG9))</f>
        <v>王信淇</v>
      </c>
      <c r="D9" s="86" t="str">
        <f>IF(ISERR(CHOOSE($E$2-'基本資料'!$B$3+1,'8月05日'!AH9,'8月06日'!AH9,'8月07日'!AH9,'8月08日'!AH9)),"",CHOOSE($E$2-'基本資料'!$B$3+1,'8月05日'!AH9,'8月06日'!AH9,'8月07日'!AH9,'8月08日'!AH9))</f>
        <v>黃言奕</v>
      </c>
      <c r="E9" s="86" t="str">
        <f>IF(ISERR(CHOOSE($E$2-'基本資料'!$B$3+1,'8月05日'!AI9,'8月06日'!AI9,'8月07日'!AI9,'8月08日'!AI9)),"",CHOOSE($E$2-'基本資料'!$B$3+1,'8月05日'!AI9,'8月06日'!AI9,'8月07日'!AI9,'8月08日'!AI9))</f>
        <v>黃昱綸</v>
      </c>
      <c r="F9" s="87">
        <f>IF(ISERR(CHOOSE($E$2-'基本資料'!$B$3+1,'8月05日'!AJ9,'8月06日'!AJ9,'8月07日'!AJ9,'8月08日'!AJ9)),"",CHOOSE($E$2-'基本資料'!$B$3+1,'8月05日'!AJ9,'8月06日'!AJ9,'8月07日'!AJ9,'8月08日'!AJ9))</f>
      </c>
      <c r="G9" s="45">
        <f>IF(B9="","",'基本資料'!$B$7+(B9-1)*'基本資料'!$B$8/60/24)</f>
        <v>0.28125</v>
      </c>
      <c r="H9" s="45">
        <f aca="true" t="shared" si="8" ref="H9:P9">IF(G9="","",G9+H$3*100/60/24)</f>
        <v>0.2916666666666667</v>
      </c>
      <c r="I9" s="45">
        <f t="shared" si="8"/>
        <v>0.30208333333333337</v>
      </c>
      <c r="J9" s="46">
        <f t="shared" si="8"/>
        <v>0.31250000000000006</v>
      </c>
      <c r="K9" s="47">
        <f t="shared" si="8"/>
        <v>0.3208333333333334</v>
      </c>
      <c r="L9" s="45">
        <f t="shared" si="8"/>
        <v>0.3312500000000001</v>
      </c>
      <c r="M9" s="46">
        <f t="shared" si="8"/>
        <v>0.3437500000000001</v>
      </c>
      <c r="N9" s="47">
        <f t="shared" si="8"/>
        <v>0.3541666666666668</v>
      </c>
      <c r="O9" s="45">
        <f t="shared" si="8"/>
        <v>0.36250000000000016</v>
      </c>
      <c r="P9" s="46">
        <f t="shared" si="8"/>
        <v>0.37500000000000017</v>
      </c>
    </row>
    <row r="10" spans="1:16" ht="16.5">
      <c r="A10" s="138"/>
      <c r="B10" s="36">
        <f t="shared" si="2"/>
        <v>7</v>
      </c>
      <c r="C10" s="88" t="str">
        <f>IF(ISERR(CHOOSE($E$2-'基本資料'!$B$3+1,'8月05日'!AG10,'8月06日'!AG10,'8月07日'!AG10,'8月08日'!AG10)),"",CHOOSE($E$2-'基本資料'!$B$3+1,'8月05日'!AG10,'8月06日'!AG10,'8月07日'!AG10,'8月08日'!AG10))</f>
        <v>賴品均</v>
      </c>
      <c r="D10" s="53" t="str">
        <f>IF(ISERR(CHOOSE($E$2-'基本資料'!$B$3+1,'8月05日'!AH10,'8月06日'!AH10,'8月07日'!AH10,'8月08日'!AH10)),"",CHOOSE($E$2-'基本資料'!$B$3+1,'8月05日'!AH10,'8月06日'!AH10,'8月07日'!AH10,'8月08日'!AH10))</f>
        <v>張師賢</v>
      </c>
      <c r="E10" s="53" t="str">
        <f>IF(ISERR(CHOOSE($E$2-'基本資料'!$B$3+1,'8月05日'!AI10,'8月06日'!AI10,'8月07日'!AI10,'8月08日'!AI10)),"",CHOOSE($E$2-'基本資料'!$B$3+1,'8月05日'!AI10,'8月06日'!AI10,'8月07日'!AI10,'8月08日'!AI10))</f>
        <v>黃至謙</v>
      </c>
      <c r="F10" s="89">
        <f>IF(ISERR(CHOOSE($E$2-'基本資料'!$B$3+1,'8月05日'!AJ10,'8月06日'!AJ10,'8月07日'!AJ10,'8月08日'!AJ10)),"",CHOOSE($E$2-'基本資料'!$B$3+1,'8月05日'!AJ10,'8月06日'!AJ10,'8月07日'!AJ10,'8月08日'!AJ10))</f>
      </c>
      <c r="G10" s="37">
        <f>IF(B10="","",'基本資料'!$B$7+(B10-1)*'基本資料'!$B$8/60/24)</f>
        <v>0.2875</v>
      </c>
      <c r="H10" s="37">
        <f aca="true" t="shared" si="9" ref="H10:P10">IF(G10="","",G10+H$3*100/60/24)</f>
        <v>0.29791666666666666</v>
      </c>
      <c r="I10" s="37">
        <f t="shared" si="9"/>
        <v>0.30833333333333335</v>
      </c>
      <c r="J10" s="38">
        <f t="shared" si="9"/>
        <v>0.31875000000000003</v>
      </c>
      <c r="K10" s="39">
        <f t="shared" si="9"/>
        <v>0.3270833333333334</v>
      </c>
      <c r="L10" s="37">
        <f t="shared" si="9"/>
        <v>0.3375000000000001</v>
      </c>
      <c r="M10" s="38">
        <f t="shared" si="9"/>
        <v>0.3500000000000001</v>
      </c>
      <c r="N10" s="39">
        <f t="shared" si="9"/>
        <v>0.3604166666666668</v>
      </c>
      <c r="O10" s="37">
        <f t="shared" si="9"/>
        <v>0.36875000000000013</v>
      </c>
      <c r="P10" s="38">
        <f t="shared" si="9"/>
        <v>0.38125000000000014</v>
      </c>
    </row>
    <row r="11" spans="1:16" ht="16.5">
      <c r="A11" s="138"/>
      <c r="B11" s="40">
        <f t="shared" si="2"/>
        <v>8</v>
      </c>
      <c r="C11" s="82" t="str">
        <f>IF(ISERR(CHOOSE($E$2-'基本資料'!$B$3+1,'8月05日'!AG11,'8月06日'!AG11,'8月07日'!AG11,'8月08日'!AG11)),"",CHOOSE($E$2-'基本資料'!$B$3+1,'8月05日'!AG11,'8月06日'!AG11,'8月07日'!AG11,'8月08日'!AG11))</f>
        <v>潘奕彥</v>
      </c>
      <c r="D11" s="83" t="str">
        <f>IF(ISERR(CHOOSE($E$2-'基本資料'!$B$3+1,'8月05日'!AH11,'8月06日'!AH11,'8月07日'!AH11,'8月08日'!AH11)),"",CHOOSE($E$2-'基本資料'!$B$3+1,'8月05日'!AH11,'8月06日'!AH11,'8月07日'!AH11,'8月08日'!AH11))</f>
        <v>黃承瀚</v>
      </c>
      <c r="E11" s="83" t="str">
        <f>IF(ISERR(CHOOSE($E$2-'基本資料'!$B$3+1,'8月05日'!AI11,'8月06日'!AI11,'8月07日'!AI11,'8月08日'!AI11)),"",CHOOSE($E$2-'基本資料'!$B$3+1,'8月05日'!AI11,'8月06日'!AI11,'8月07日'!AI11,'8月08日'!AI11))</f>
        <v>黃而夫</v>
      </c>
      <c r="F11" s="84" t="str">
        <f>IF(ISERR(CHOOSE($E$2-'基本資料'!$B$3+1,'8月05日'!AJ11,'8月06日'!AJ11,'8月07日'!AJ11,'8月08日'!AJ11)),"",CHOOSE($E$2-'基本資料'!$B$3+1,'8月05日'!AJ11,'8月06日'!AJ11,'8月07日'!AJ11,'8月08日'!AJ11))</f>
        <v>賴品呈</v>
      </c>
      <c r="G11" s="41">
        <f>IF(B11="","",'基本資料'!$B$7+(B11-1)*'基本資料'!$B$8/60/24)</f>
        <v>0.29375</v>
      </c>
      <c r="H11" s="41">
        <f aca="true" t="shared" si="10" ref="H11:P11">IF(G11="","",G11+H$3*100/60/24)</f>
        <v>0.3041666666666667</v>
      </c>
      <c r="I11" s="41">
        <f t="shared" si="10"/>
        <v>0.3145833333333334</v>
      </c>
      <c r="J11" s="42">
        <f t="shared" si="10"/>
        <v>0.32500000000000007</v>
      </c>
      <c r="K11" s="43">
        <f t="shared" si="10"/>
        <v>0.3333333333333334</v>
      </c>
      <c r="L11" s="41">
        <f t="shared" si="10"/>
        <v>0.3437500000000001</v>
      </c>
      <c r="M11" s="42">
        <f t="shared" si="10"/>
        <v>0.3562500000000001</v>
      </c>
      <c r="N11" s="43">
        <f t="shared" si="10"/>
        <v>0.3666666666666668</v>
      </c>
      <c r="O11" s="41">
        <f t="shared" si="10"/>
        <v>0.37500000000000017</v>
      </c>
      <c r="P11" s="42">
        <f t="shared" si="10"/>
        <v>0.3875000000000002</v>
      </c>
    </row>
    <row r="12" spans="1:16" ht="16.5">
      <c r="A12" s="138"/>
      <c r="B12" s="44">
        <f t="shared" si="2"/>
      </c>
      <c r="C12" s="85">
        <f>IF(ISERR(CHOOSE($E$2-'基本資料'!$B$3+1,'8月05日'!AG12,'8月06日'!AG12,'8月07日'!AG12,'8月08日'!AG12)),"",CHOOSE($E$2-'基本資料'!$B$3+1,'8月05日'!AG12,'8月06日'!AG12,'8月07日'!AG12,'8月08日'!AG12))</f>
      </c>
      <c r="D12" s="86">
        <f>IF(ISERR(CHOOSE($E$2-'基本資料'!$B$3+1,'8月05日'!AH12,'8月06日'!AH12,'8月07日'!AH12,'8月08日'!AH12)),"",CHOOSE($E$2-'基本資料'!$B$3+1,'8月05日'!AH12,'8月06日'!AH12,'8月07日'!AH12,'8月08日'!AH12))</f>
      </c>
      <c r="E12" s="86">
        <f>IF(ISERR(CHOOSE($E$2-'基本資料'!$B$3+1,'8月05日'!AI12,'8月06日'!AI12,'8月07日'!AI12,'8月08日'!AI12)),"",CHOOSE($E$2-'基本資料'!$B$3+1,'8月05日'!AI12,'8月06日'!AI12,'8月07日'!AI12,'8月08日'!AI12))</f>
      </c>
      <c r="F12" s="87">
        <f>IF(ISERR(CHOOSE($E$2-'基本資料'!$B$3+1,'8月05日'!AJ12,'8月06日'!AJ12,'8月07日'!AJ12,'8月08日'!AJ12)),"",CHOOSE($E$2-'基本資料'!$B$3+1,'8月05日'!AJ12,'8月06日'!AJ12,'8月07日'!AJ12,'8月08日'!AJ12))</f>
      </c>
      <c r="G12" s="45">
        <f>IF(B12="","",'基本資料'!$B$7+(B12-1)*'基本資料'!$B$8/60/24)</f>
      </c>
      <c r="H12" s="45">
        <f aca="true" t="shared" si="11" ref="H12:P12">IF(G12="","",G12+H$3*100/60/24)</f>
      </c>
      <c r="I12" s="45">
        <f t="shared" si="11"/>
      </c>
      <c r="J12" s="46">
        <f t="shared" si="11"/>
      </c>
      <c r="K12" s="47">
        <f t="shared" si="11"/>
      </c>
      <c r="L12" s="45">
        <f t="shared" si="11"/>
      </c>
      <c r="M12" s="46">
        <f t="shared" si="11"/>
      </c>
      <c r="N12" s="47">
        <f t="shared" si="11"/>
      </c>
      <c r="O12" s="45">
        <f t="shared" si="11"/>
      </c>
      <c r="P12" s="46">
        <f t="shared" si="11"/>
      </c>
    </row>
    <row r="13" spans="1:16" ht="16.5">
      <c r="A13" s="138"/>
      <c r="B13" s="36">
        <f t="shared" si="2"/>
      </c>
      <c r="C13" s="88">
        <f>IF(ISERR(CHOOSE($E$2-'基本資料'!$B$3+1,'8月05日'!AG13,'8月06日'!AG13,'8月07日'!AG13,'8月08日'!AG13)),"",CHOOSE($E$2-'基本資料'!$B$3+1,'8月05日'!AG13,'8月06日'!AG13,'8月07日'!AG13,'8月08日'!AG13))</f>
      </c>
      <c r="D13" s="53">
        <f>IF(ISERR(CHOOSE($E$2-'基本資料'!$B$3+1,'8月05日'!AH13,'8月06日'!AH13,'8月07日'!AH13,'8月08日'!AH13)),"",CHOOSE($E$2-'基本資料'!$B$3+1,'8月05日'!AH13,'8月06日'!AH13,'8月07日'!AH13,'8月08日'!AH13))</f>
      </c>
      <c r="E13" s="53">
        <f>IF(ISERR(CHOOSE($E$2-'基本資料'!$B$3+1,'8月05日'!AI13,'8月06日'!AI13,'8月07日'!AI13,'8月08日'!AI13)),"",CHOOSE($E$2-'基本資料'!$B$3+1,'8月05日'!AI13,'8月06日'!AI13,'8月07日'!AI13,'8月08日'!AI13))</f>
      </c>
      <c r="F13" s="89">
        <f>IF(ISERR(CHOOSE($E$2-'基本資料'!$B$3+1,'8月05日'!AJ13,'8月06日'!AJ13,'8月07日'!AJ13,'8月08日'!AJ13)),"",CHOOSE($E$2-'基本資料'!$B$3+1,'8月05日'!AJ13,'8月06日'!AJ13,'8月07日'!AJ13,'8月08日'!AJ13))</f>
      </c>
      <c r="G13" s="37">
        <f>IF(B13="","",'基本資料'!$B$7+(B13-1)*'基本資料'!$B$8/60/24)</f>
      </c>
      <c r="H13" s="37">
        <f aca="true" t="shared" si="12" ref="H13:P13">IF(G13="","",G13+H$3*100/60/24)</f>
      </c>
      <c r="I13" s="37">
        <f t="shared" si="12"/>
      </c>
      <c r="J13" s="38">
        <f t="shared" si="12"/>
      </c>
      <c r="K13" s="39">
        <f t="shared" si="12"/>
      </c>
      <c r="L13" s="37">
        <f t="shared" si="12"/>
      </c>
      <c r="M13" s="38">
        <f t="shared" si="12"/>
      </c>
      <c r="N13" s="39">
        <f t="shared" si="12"/>
      </c>
      <c r="O13" s="37">
        <f t="shared" si="12"/>
      </c>
      <c r="P13" s="38">
        <f t="shared" si="12"/>
      </c>
    </row>
    <row r="14" spans="1:16" ht="16.5">
      <c r="A14" s="138"/>
      <c r="B14" s="40">
        <f t="shared" si="2"/>
      </c>
      <c r="C14" s="82">
        <f>IF(ISERR(CHOOSE($E$2-'基本資料'!$B$3+1,'8月05日'!AG14,'8月06日'!AG14,'8月07日'!AG14,'8月08日'!AG14)),"",CHOOSE($E$2-'基本資料'!$B$3+1,'8月05日'!AG14,'8月06日'!AG14,'8月07日'!AG14,'8月08日'!AG14))</f>
      </c>
      <c r="D14" s="83">
        <f>IF(ISERR(CHOOSE($E$2-'基本資料'!$B$3+1,'8月05日'!AH14,'8月06日'!AH14,'8月07日'!AH14,'8月08日'!AH14)),"",CHOOSE($E$2-'基本資料'!$B$3+1,'8月05日'!AH14,'8月06日'!AH14,'8月07日'!AH14,'8月08日'!AH14))</f>
      </c>
      <c r="E14" s="83">
        <f>IF(ISERR(CHOOSE($E$2-'基本資料'!$B$3+1,'8月05日'!AI14,'8月06日'!AI14,'8月07日'!AI14,'8月08日'!AI14)),"",CHOOSE($E$2-'基本資料'!$B$3+1,'8月05日'!AI14,'8月06日'!AI14,'8月07日'!AI14,'8月08日'!AI14))</f>
      </c>
      <c r="F14" s="84">
        <f>IF(ISERR(CHOOSE($E$2-'基本資料'!$B$3+1,'8月05日'!AJ14,'8月06日'!AJ14,'8月07日'!AJ14,'8月08日'!AJ14)),"",CHOOSE($E$2-'基本資料'!$B$3+1,'8月05日'!AJ14,'8月06日'!AJ14,'8月07日'!AJ14,'8月08日'!AJ14))</f>
      </c>
      <c r="G14" s="41">
        <f>IF(B14="","",'基本資料'!$B$7+(B14-1)*'基本資料'!$B$8/60/24)</f>
      </c>
      <c r="H14" s="41">
        <f aca="true" t="shared" si="13" ref="H14:P14">IF(G14="","",G14+H$3*100/60/24)</f>
      </c>
      <c r="I14" s="41">
        <f t="shared" si="13"/>
      </c>
      <c r="J14" s="42">
        <f t="shared" si="13"/>
      </c>
      <c r="K14" s="43">
        <f t="shared" si="13"/>
      </c>
      <c r="L14" s="41">
        <f t="shared" si="13"/>
      </c>
      <c r="M14" s="42">
        <f t="shared" si="13"/>
      </c>
      <c r="N14" s="43">
        <f t="shared" si="13"/>
      </c>
      <c r="O14" s="41">
        <f t="shared" si="13"/>
      </c>
      <c r="P14" s="42">
        <f t="shared" si="13"/>
      </c>
    </row>
    <row r="15" spans="1:16" ht="16.5">
      <c r="A15" s="138"/>
      <c r="B15" s="44">
        <f t="shared" si="2"/>
      </c>
      <c r="C15" s="85">
        <f>IF(ISERR(CHOOSE($E$2-'基本資料'!$B$3+1,'8月05日'!AG15,'8月06日'!AG15,'8月07日'!AG15,'8月08日'!AG15)),"",CHOOSE($E$2-'基本資料'!$B$3+1,'8月05日'!AG15,'8月06日'!AG15,'8月07日'!AG15,'8月08日'!AG15))</f>
      </c>
      <c r="D15" s="86">
        <f>IF(ISERR(CHOOSE($E$2-'基本資料'!$B$3+1,'8月05日'!AH15,'8月06日'!AH15,'8月07日'!AH15,'8月08日'!AH15)),"",CHOOSE($E$2-'基本資料'!$B$3+1,'8月05日'!AH15,'8月06日'!AH15,'8月07日'!AH15,'8月08日'!AH15))</f>
      </c>
      <c r="E15" s="86">
        <f>IF(ISERR(CHOOSE($E$2-'基本資料'!$B$3+1,'8月05日'!AI15,'8月06日'!AI15,'8月07日'!AI15,'8月08日'!AI15)),"",CHOOSE($E$2-'基本資料'!$B$3+1,'8月05日'!AI15,'8月06日'!AI15,'8月07日'!AI15,'8月08日'!AI15))</f>
      </c>
      <c r="F15" s="87">
        <f>IF(ISERR(CHOOSE($E$2-'基本資料'!$B$3+1,'8月05日'!AJ15,'8月06日'!AJ15,'8月07日'!AJ15,'8月08日'!AJ15)),"",CHOOSE($E$2-'基本資料'!$B$3+1,'8月05日'!AJ15,'8月06日'!AJ15,'8月07日'!AJ15,'8月08日'!AJ15))</f>
      </c>
      <c r="G15" s="45">
        <f>IF(B15="","",'基本資料'!$B$7+(B15-1)*'基本資料'!$B$8/60/24)</f>
      </c>
      <c r="H15" s="45">
        <f aca="true" t="shared" si="14" ref="H15:P15">IF(G15="","",G15+H$3*100/60/24)</f>
      </c>
      <c r="I15" s="45">
        <f t="shared" si="14"/>
      </c>
      <c r="J15" s="46">
        <f t="shared" si="14"/>
      </c>
      <c r="K15" s="47">
        <f t="shared" si="14"/>
      </c>
      <c r="L15" s="45">
        <f t="shared" si="14"/>
      </c>
      <c r="M15" s="46">
        <f t="shared" si="14"/>
      </c>
      <c r="N15" s="47">
        <f t="shared" si="14"/>
      </c>
      <c r="O15" s="45">
        <f t="shared" si="14"/>
      </c>
      <c r="P15" s="46">
        <f t="shared" si="14"/>
      </c>
    </row>
    <row r="16" spans="1:16" ht="16.5">
      <c r="A16" s="138"/>
      <c r="B16" s="36">
        <f t="shared" si="2"/>
      </c>
      <c r="C16" s="88">
        <f>IF(ISERR(CHOOSE($E$2-'基本資料'!$B$3+1,'8月05日'!AG16,'8月06日'!AG16,'8月07日'!AG16,'8月08日'!AG16)),"",CHOOSE($E$2-'基本資料'!$B$3+1,'8月05日'!AG16,'8月06日'!AG16,'8月07日'!AG16,'8月08日'!AG16))</f>
      </c>
      <c r="D16" s="53">
        <f>IF(ISERR(CHOOSE($E$2-'基本資料'!$B$3+1,'8月05日'!AH16,'8月06日'!AH16,'8月07日'!AH16,'8月08日'!AH16)),"",CHOOSE($E$2-'基本資料'!$B$3+1,'8月05日'!AH16,'8月06日'!AH16,'8月07日'!AH16,'8月08日'!AH16))</f>
      </c>
      <c r="E16" s="53">
        <f>IF(ISERR(CHOOSE($E$2-'基本資料'!$B$3+1,'8月05日'!AI16,'8月06日'!AI16,'8月07日'!AI16,'8月08日'!AI16)),"",CHOOSE($E$2-'基本資料'!$B$3+1,'8月05日'!AI16,'8月06日'!AI16,'8月07日'!AI16,'8月08日'!AI16))</f>
      </c>
      <c r="F16" s="89">
        <f>IF(ISERR(CHOOSE($E$2-'基本資料'!$B$3+1,'8月05日'!AJ16,'8月06日'!AJ16,'8月07日'!AJ16,'8月08日'!AJ16)),"",CHOOSE($E$2-'基本資料'!$B$3+1,'8月05日'!AJ16,'8月06日'!AJ16,'8月07日'!AJ16,'8月08日'!AJ16))</f>
      </c>
      <c r="G16" s="37">
        <f>IF(B16="","",'基本資料'!$B$7+(B16-1)*'基本資料'!$B$8/60/24)</f>
      </c>
      <c r="H16" s="37">
        <f aca="true" t="shared" si="15" ref="H16:P16">IF(G16="","",G16+H$3*100/60/24)</f>
      </c>
      <c r="I16" s="37">
        <f t="shared" si="15"/>
      </c>
      <c r="J16" s="38">
        <f t="shared" si="15"/>
      </c>
      <c r="K16" s="39">
        <f t="shared" si="15"/>
      </c>
      <c r="L16" s="37">
        <f t="shared" si="15"/>
      </c>
      <c r="M16" s="38">
        <f t="shared" si="15"/>
      </c>
      <c r="N16" s="39">
        <f t="shared" si="15"/>
      </c>
      <c r="O16" s="37">
        <f t="shared" si="15"/>
      </c>
      <c r="P16" s="38">
        <f t="shared" si="15"/>
      </c>
    </row>
    <row r="17" spans="1:16" ht="16.5">
      <c r="A17" s="138"/>
      <c r="B17" s="40">
        <f t="shared" si="2"/>
      </c>
      <c r="C17" s="82">
        <f>IF(ISERR(CHOOSE($E$2-'基本資料'!$B$3+1,'8月05日'!AG17,'8月06日'!AG17,'8月07日'!AG17,'8月08日'!AG17)),"",CHOOSE($E$2-'基本資料'!$B$3+1,'8月05日'!AG17,'8月06日'!AG17,'8月07日'!AG17,'8月08日'!AG17))</f>
      </c>
      <c r="D17" s="83">
        <f>IF(ISERR(CHOOSE($E$2-'基本資料'!$B$3+1,'8月05日'!AH17,'8月06日'!AH17,'8月07日'!AH17,'8月08日'!AH17)),"",CHOOSE($E$2-'基本資料'!$B$3+1,'8月05日'!AH17,'8月06日'!AH17,'8月07日'!AH17,'8月08日'!AH17))</f>
      </c>
      <c r="E17" s="83">
        <f>IF(ISERR(CHOOSE($E$2-'基本資料'!$B$3+1,'8月05日'!AI17,'8月06日'!AI17,'8月07日'!AI17,'8月08日'!AI17)),"",CHOOSE($E$2-'基本資料'!$B$3+1,'8月05日'!AI17,'8月06日'!AI17,'8月07日'!AI17,'8月08日'!AI17))</f>
      </c>
      <c r="F17" s="84">
        <f>IF(ISERR(CHOOSE($E$2-'基本資料'!$B$3+1,'8月05日'!AJ17,'8月06日'!AJ17,'8月07日'!AJ17,'8月08日'!AJ17)),"",CHOOSE($E$2-'基本資料'!$B$3+1,'8月05日'!AJ17,'8月06日'!AJ17,'8月07日'!AJ17,'8月08日'!AJ17))</f>
      </c>
      <c r="G17" s="41">
        <f>IF(B17="","",'基本資料'!$B$7+(B17-1)*'基本資料'!$B$8/60/24)</f>
      </c>
      <c r="H17" s="41">
        <f aca="true" t="shared" si="16" ref="H17:P17">IF(G17="","",G17+H$3*100/60/24)</f>
      </c>
      <c r="I17" s="41">
        <f t="shared" si="16"/>
      </c>
      <c r="J17" s="42">
        <f t="shared" si="16"/>
      </c>
      <c r="K17" s="43">
        <f t="shared" si="16"/>
      </c>
      <c r="L17" s="41">
        <f t="shared" si="16"/>
      </c>
      <c r="M17" s="42">
        <f t="shared" si="16"/>
      </c>
      <c r="N17" s="43">
        <f t="shared" si="16"/>
      </c>
      <c r="O17" s="41">
        <f t="shared" si="16"/>
      </c>
      <c r="P17" s="42">
        <f t="shared" si="16"/>
      </c>
    </row>
    <row r="18" spans="1:16" ht="16.5">
      <c r="A18" s="138"/>
      <c r="B18" s="44">
        <f t="shared" si="2"/>
      </c>
      <c r="C18" s="90">
        <f>IF(ISERR(CHOOSE($E$2-'基本資料'!$B$3+1,'8月05日'!AG18,'8月06日'!AG18,'8月07日'!AG18,'8月08日'!AG18)),"",CHOOSE($E$2-'基本資料'!$B$3+1,'8月05日'!AG18,'8月06日'!AG18,'8月07日'!AG18,'8月08日'!AG18))</f>
      </c>
      <c r="D18" s="91">
        <f>IF(ISERR(CHOOSE($E$2-'基本資料'!$B$3+1,'8月05日'!AH18,'8月06日'!AH18,'8月07日'!AH18,'8月08日'!AH18)),"",CHOOSE($E$2-'基本資料'!$B$3+1,'8月05日'!AH18,'8月06日'!AH18,'8月07日'!AH18,'8月08日'!AH18))</f>
      </c>
      <c r="E18" s="91">
        <f>IF(ISERR(CHOOSE($E$2-'基本資料'!$B$3+1,'8月05日'!AI18,'8月06日'!AI18,'8月07日'!AI18,'8月08日'!AI18)),"",CHOOSE($E$2-'基本資料'!$B$3+1,'8月05日'!AI18,'8月06日'!AI18,'8月07日'!AI18,'8月08日'!AI18))</f>
      </c>
      <c r="F18" s="92">
        <f>IF(ISERR(CHOOSE($E$2-'基本資料'!$B$3+1,'8月05日'!AJ18,'8月06日'!AJ18,'8月07日'!AJ18,'8月08日'!AJ18)),"",CHOOSE($E$2-'基本資料'!$B$3+1,'8月05日'!AJ18,'8月06日'!AJ18,'8月07日'!AJ18,'8月08日'!AJ18))</f>
      </c>
      <c r="G18" s="45">
        <f>IF(B18="","",'基本資料'!$B$7+(B18-1)*'基本資料'!$B$8/60/24)</f>
      </c>
      <c r="H18" s="45">
        <f aca="true" t="shared" si="17" ref="H18:P18">IF(G18="","",G18+H$3*100/60/24)</f>
      </c>
      <c r="I18" s="45">
        <f t="shared" si="17"/>
      </c>
      <c r="J18" s="46">
        <f t="shared" si="17"/>
      </c>
      <c r="K18" s="47">
        <f t="shared" si="17"/>
      </c>
      <c r="L18" s="45">
        <f t="shared" si="17"/>
      </c>
      <c r="M18" s="46">
        <f t="shared" si="17"/>
      </c>
      <c r="N18" s="47">
        <f t="shared" si="17"/>
      </c>
      <c r="O18" s="45">
        <f t="shared" si="17"/>
      </c>
      <c r="P18" s="46">
        <f t="shared" si="17"/>
      </c>
    </row>
    <row r="19" spans="1:16" ht="16.5">
      <c r="A19" s="138" t="s">
        <v>69</v>
      </c>
      <c r="B19" s="36">
        <f aca="true" t="shared" si="18" ref="B19:B33">IF(C19="","",ROW()-18)</f>
        <v>1</v>
      </c>
      <c r="C19" s="79" t="str">
        <f>IF(ISERR(CHOOSE($E$2-'基本資料'!$B$3+1,'8月05日'!AG19,'8月06日'!AG19,'8月07日'!AG19,'8月08日'!AG19)),"",CHOOSE($E$2-'基本資料'!$B$3+1,'8月05日'!AG19,'8月06日'!AG19,'8月07日'!AG19,'8月08日'!AG19))</f>
        <v>林紹白</v>
      </c>
      <c r="D19" s="80" t="str">
        <f>IF(ISERR(CHOOSE($E$2-'基本資料'!$B$3+1,'8月05日'!AH19,'8月06日'!AH19,'8月07日'!AH19,'8月08日'!AH19)),"",CHOOSE($E$2-'基本資料'!$B$3+1,'8月05日'!AH19,'8月06日'!AH19,'8月07日'!AH19,'8月08日'!AH19))</f>
        <v>郭傳良</v>
      </c>
      <c r="E19" s="80" t="str">
        <f>IF(ISERR(CHOOSE($E$2-'基本資料'!$B$3+1,'8月05日'!AI19,'8月06日'!AI19,'8月07日'!AI19,'8月08日'!AI19)),"",CHOOSE($E$2-'基本資料'!$B$3+1,'8月05日'!AI19,'8月06日'!AI19,'8月07日'!AI19,'8月08日'!AI19))</f>
        <v>徐兆維</v>
      </c>
      <c r="F19" s="81" t="str">
        <f>IF(ISERR(CHOOSE($E$2-'基本資料'!$B$3+1,'8月05日'!AJ19,'8月06日'!AJ19,'8月07日'!AJ19,'8月08日'!AJ19)),"",CHOOSE($E$2-'基本資料'!$B$3+1,'8月05日'!AJ19,'8月06日'!AJ19,'8月07日'!AJ19,'8月08日'!AJ19))</f>
        <v>楊英翰</v>
      </c>
      <c r="G19" s="37">
        <f aca="true" t="shared" si="19" ref="G19:G33">IF(B19="","",P37+5/60/24)</f>
        <v>0.3472222222222224</v>
      </c>
      <c r="H19" s="37">
        <f aca="true" t="shared" si="20" ref="H19:P19">IF(G19="","",G19+H$3*100/60/24)</f>
        <v>0.35763888888888906</v>
      </c>
      <c r="I19" s="37">
        <f t="shared" si="20"/>
        <v>0.36805555555555575</v>
      </c>
      <c r="J19" s="38">
        <f t="shared" si="20"/>
        <v>0.37847222222222243</v>
      </c>
      <c r="K19" s="39">
        <f t="shared" si="20"/>
        <v>0.3868055555555558</v>
      </c>
      <c r="L19" s="37">
        <f t="shared" si="20"/>
        <v>0.3972222222222225</v>
      </c>
      <c r="M19" s="38">
        <f t="shared" si="20"/>
        <v>0.4097222222222225</v>
      </c>
      <c r="N19" s="39">
        <f t="shared" si="20"/>
        <v>0.4201388888888892</v>
      </c>
      <c r="O19" s="37">
        <f t="shared" si="20"/>
        <v>0.42847222222222253</v>
      </c>
      <c r="P19" s="38">
        <f t="shared" si="20"/>
        <v>0.44097222222222254</v>
      </c>
    </row>
    <row r="20" spans="1:16" ht="16.5">
      <c r="A20" s="138"/>
      <c r="B20" s="40">
        <f t="shared" si="18"/>
        <v>2</v>
      </c>
      <c r="C20" s="82" t="str">
        <f>IF(ISERR(CHOOSE($E$2-'基本資料'!$B$3+1,'8月05日'!AG20,'8月06日'!AG20,'8月07日'!AG20,'8月08日'!AG20)),"",CHOOSE($E$2-'基本資料'!$B$3+1,'8月05日'!AG20,'8月06日'!AG20,'8月07日'!AG20,'8月08日'!AG20))</f>
        <v>羅政元</v>
      </c>
      <c r="D20" s="83" t="str">
        <f>IF(ISERR(CHOOSE($E$2-'基本資料'!$B$3+1,'8月05日'!AH20,'8月06日'!AH20,'8月07日'!AH20,'8月08日'!AH20)),"",CHOOSE($E$2-'基本資料'!$B$3+1,'8月05日'!AH20,'8月06日'!AH20,'8月07日'!AH20,'8月08日'!AH20))</f>
        <v>朱柏瑞</v>
      </c>
      <c r="E20" s="83" t="str">
        <f>IF(ISERR(CHOOSE($E$2-'基本資料'!$B$3+1,'8月05日'!AI20,'8月06日'!AI20,'8月07日'!AI20,'8月08日'!AI20)),"",CHOOSE($E$2-'基本資料'!$B$3+1,'8月05日'!AI20,'8月06日'!AI20,'8月07日'!AI20,'8月08日'!AI20))</f>
        <v>鄧庭皓</v>
      </c>
      <c r="F20" s="84" t="str">
        <f>IF(ISERR(CHOOSE($E$2-'基本資料'!$B$3+1,'8月05日'!AJ20,'8月06日'!AJ20,'8月07日'!AJ20,'8月08日'!AJ20)),"",CHOOSE($E$2-'基本資料'!$B$3+1,'8月05日'!AJ20,'8月06日'!AJ20,'8月07日'!AJ20,'8月08日'!AJ20))</f>
        <v>林峻輝</v>
      </c>
      <c r="G20" s="41">
        <f t="shared" si="19"/>
        <v>0.35347222222222235</v>
      </c>
      <c r="H20" s="41">
        <f aca="true" t="shared" si="21" ref="H20:P20">IF(G20="","",G20+H$3*100/60/24)</f>
        <v>0.36388888888888904</v>
      </c>
      <c r="I20" s="41">
        <f t="shared" si="21"/>
        <v>0.3743055555555557</v>
      </c>
      <c r="J20" s="42">
        <f t="shared" si="21"/>
        <v>0.3847222222222224</v>
      </c>
      <c r="K20" s="43">
        <f t="shared" si="21"/>
        <v>0.39305555555555577</v>
      </c>
      <c r="L20" s="41">
        <f t="shared" si="21"/>
        <v>0.40347222222222245</v>
      </c>
      <c r="M20" s="42">
        <f t="shared" si="21"/>
        <v>0.41597222222222247</v>
      </c>
      <c r="N20" s="43">
        <f t="shared" si="21"/>
        <v>0.42638888888888915</v>
      </c>
      <c r="O20" s="41">
        <f t="shared" si="21"/>
        <v>0.4347222222222225</v>
      </c>
      <c r="P20" s="42">
        <f t="shared" si="21"/>
        <v>0.4472222222222225</v>
      </c>
    </row>
    <row r="21" spans="1:16" ht="16.5">
      <c r="A21" s="138"/>
      <c r="B21" s="44">
        <f t="shared" si="18"/>
        <v>3</v>
      </c>
      <c r="C21" s="85" t="str">
        <f>IF(ISERR(CHOOSE($E$2-'基本資料'!$B$3+1,'8月05日'!AG21,'8月06日'!AG21,'8月07日'!AG21,'8月08日'!AG21)),"",CHOOSE($E$2-'基本資料'!$B$3+1,'8月05日'!AG21,'8月06日'!AG21,'8月07日'!AG21,'8月08日'!AG21))</f>
        <v>葉佳運</v>
      </c>
      <c r="D21" s="86" t="str">
        <f>IF(ISERR(CHOOSE($E$2-'基本資料'!$B$3+1,'8月05日'!AH21,'8月06日'!AH21,'8月07日'!AH21,'8月08日'!AH21)),"",CHOOSE($E$2-'基本資料'!$B$3+1,'8月05日'!AH21,'8月06日'!AH21,'8月07日'!AH21,'8月08日'!AH21))</f>
        <v>黃鈺睿</v>
      </c>
      <c r="E21" s="86" t="str">
        <f>IF(ISERR(CHOOSE($E$2-'基本資料'!$B$3+1,'8月05日'!AI21,'8月06日'!AI21,'8月07日'!AI21,'8月08日'!AI21)),"",CHOOSE($E$2-'基本資料'!$B$3+1,'8月05日'!AI21,'8月06日'!AI21,'8月07日'!AI21,'8月08日'!AI21))</f>
        <v>黃泊儒</v>
      </c>
      <c r="F21" s="87" t="str">
        <f>IF(ISERR(CHOOSE($E$2-'基本資料'!$B$3+1,'8月05日'!AJ21,'8月06日'!AJ21,'8月07日'!AJ21,'8月08日'!AJ21)),"",CHOOSE($E$2-'基本資料'!$B$3+1,'8月05日'!AJ21,'8月06日'!AJ21,'8月07日'!AJ21,'8月08日'!AJ21))</f>
        <v>楊子賢</v>
      </c>
      <c r="G21" s="45">
        <f t="shared" si="19"/>
        <v>0.3597222222222224</v>
      </c>
      <c r="H21" s="45">
        <f aca="true" t="shared" si="22" ref="H21:P21">IF(G21="","",G21+H$3*100/60/24)</f>
        <v>0.3701388888888891</v>
      </c>
      <c r="I21" s="45">
        <f t="shared" si="22"/>
        <v>0.38055555555555576</v>
      </c>
      <c r="J21" s="46">
        <f t="shared" si="22"/>
        <v>0.39097222222222244</v>
      </c>
      <c r="K21" s="47">
        <f t="shared" si="22"/>
        <v>0.3993055555555558</v>
      </c>
      <c r="L21" s="45">
        <f t="shared" si="22"/>
        <v>0.4097222222222225</v>
      </c>
      <c r="M21" s="46">
        <f t="shared" si="22"/>
        <v>0.4222222222222225</v>
      </c>
      <c r="N21" s="47">
        <f t="shared" si="22"/>
        <v>0.4326388888888892</v>
      </c>
      <c r="O21" s="45">
        <f t="shared" si="22"/>
        <v>0.44097222222222254</v>
      </c>
      <c r="P21" s="46">
        <f t="shared" si="22"/>
        <v>0.45347222222222255</v>
      </c>
    </row>
    <row r="22" spans="1:16" ht="16.5">
      <c r="A22" s="138"/>
      <c r="B22" s="36">
        <f t="shared" si="18"/>
        <v>4</v>
      </c>
      <c r="C22" s="88" t="str">
        <f>IF(ISERR(CHOOSE($E$2-'基本資料'!$B$3+1,'8月05日'!AG22,'8月06日'!AG22,'8月07日'!AG22,'8月08日'!AG22)),"",CHOOSE($E$2-'基本資料'!$B$3+1,'8月05日'!AG22,'8月06日'!AG22,'8月07日'!AG22,'8月08日'!AG22))</f>
        <v>蔡程洋</v>
      </c>
      <c r="D22" s="53" t="str">
        <f>IF(ISERR(CHOOSE($E$2-'基本資料'!$B$3+1,'8月05日'!AH22,'8月06日'!AH22,'8月07日'!AH22,'8月08日'!AH22)),"",CHOOSE($E$2-'基本資料'!$B$3+1,'8月05日'!AH22,'8月06日'!AH22,'8月07日'!AH22,'8月08日'!AH22))</f>
        <v>潘繹凱</v>
      </c>
      <c r="E22" s="53" t="str">
        <f>IF(ISERR(CHOOSE($E$2-'基本資料'!$B$3+1,'8月05日'!AI22,'8月06日'!AI22,'8月07日'!AI22,'8月08日'!AI22)),"",CHOOSE($E$2-'基本資料'!$B$3+1,'8月05日'!AI22,'8月06日'!AI22,'8月07日'!AI22,'8月08日'!AI22))</f>
        <v>詹佳翰</v>
      </c>
      <c r="F22" s="89" t="str">
        <f>IF(ISERR(CHOOSE($E$2-'基本資料'!$B$3+1,'8月05日'!AJ22,'8月06日'!AJ22,'8月07日'!AJ22,'8月08日'!AJ22)),"",CHOOSE($E$2-'基本資料'!$B$3+1,'8月05日'!AJ22,'8月06日'!AJ22,'8月07日'!AJ22,'8月08日'!AJ22))</f>
        <v>佐佐木崇峻</v>
      </c>
      <c r="G22" s="37">
        <f t="shared" si="19"/>
        <v>0.36597222222222237</v>
      </c>
      <c r="H22" s="37">
        <f aca="true" t="shared" si="23" ref="H22:P22">IF(G22="","",G22+H$3*100/60/24)</f>
        <v>0.37638888888888905</v>
      </c>
      <c r="I22" s="37">
        <f t="shared" si="23"/>
        <v>0.38680555555555574</v>
      </c>
      <c r="J22" s="38">
        <f t="shared" si="23"/>
        <v>0.3972222222222224</v>
      </c>
      <c r="K22" s="39">
        <f t="shared" si="23"/>
        <v>0.4055555555555558</v>
      </c>
      <c r="L22" s="37">
        <f t="shared" si="23"/>
        <v>0.41597222222222247</v>
      </c>
      <c r="M22" s="38">
        <f t="shared" si="23"/>
        <v>0.4284722222222225</v>
      </c>
      <c r="N22" s="39">
        <f t="shared" si="23"/>
        <v>0.43888888888888916</v>
      </c>
      <c r="O22" s="37">
        <f t="shared" si="23"/>
        <v>0.4472222222222225</v>
      </c>
      <c r="P22" s="38">
        <f t="shared" si="23"/>
        <v>0.45972222222222253</v>
      </c>
    </row>
    <row r="23" spans="1:16" ht="16.5">
      <c r="A23" s="138"/>
      <c r="B23" s="40">
        <f t="shared" si="18"/>
        <v>5</v>
      </c>
      <c r="C23" s="82" t="str">
        <f>IF(ISERR(CHOOSE($E$2-'基本資料'!$B$3+1,'8月05日'!AG23,'8月06日'!AG23,'8月07日'!AG23,'8月08日'!AG23)),"",CHOOSE($E$2-'基本資料'!$B$3+1,'8月05日'!AG23,'8月06日'!AG23,'8月07日'!AG23,'8月08日'!AG23))</f>
        <v>沈鈞皓</v>
      </c>
      <c r="D23" s="83" t="str">
        <f>IF(ISERR(CHOOSE($E$2-'基本資料'!$B$3+1,'8月05日'!AH23,'8月06日'!AH23,'8月07日'!AH23,'8月08日'!AH23)),"",CHOOSE($E$2-'基本資料'!$B$3+1,'8月05日'!AH23,'8月06日'!AH23,'8月07日'!AH23,'8月08日'!AH23))</f>
        <v>陳霆宇</v>
      </c>
      <c r="E23" s="83" t="str">
        <f>IF(ISERR(CHOOSE($E$2-'基本資料'!$B$3+1,'8月05日'!AI23,'8月06日'!AI23,'8月07日'!AI23,'8月08日'!AI23)),"",CHOOSE($E$2-'基本資料'!$B$3+1,'8月05日'!AI23,'8月06日'!AI23,'8月07日'!AI23,'8月08日'!AI23))</f>
        <v>林銓泰</v>
      </c>
      <c r="F23" s="84" t="str">
        <f>IF(ISERR(CHOOSE($E$2-'基本資料'!$B$3+1,'8月05日'!AJ23,'8月06日'!AJ23,'8月07日'!AJ23,'8月08日'!AJ23)),"",CHOOSE($E$2-'基本資料'!$B$3+1,'8月05日'!AJ23,'8月06日'!AJ23,'8月07日'!AJ23,'8月08日'!AJ23))</f>
        <v>郭翰農</v>
      </c>
      <c r="G23" s="41">
        <f t="shared" si="19"/>
        <v>0.3722222222222224</v>
      </c>
      <c r="H23" s="41">
        <f aca="true" t="shared" si="24" ref="H23:P23">IF(G23="","",G23+H$3*100/60/24)</f>
        <v>0.3826388888888891</v>
      </c>
      <c r="I23" s="41">
        <f t="shared" si="24"/>
        <v>0.39305555555555577</v>
      </c>
      <c r="J23" s="42">
        <f t="shared" si="24"/>
        <v>0.40347222222222245</v>
      </c>
      <c r="K23" s="43">
        <f t="shared" si="24"/>
        <v>0.4118055555555558</v>
      </c>
      <c r="L23" s="41">
        <f t="shared" si="24"/>
        <v>0.4222222222222225</v>
      </c>
      <c r="M23" s="42">
        <f t="shared" si="24"/>
        <v>0.4347222222222225</v>
      </c>
      <c r="N23" s="43">
        <f t="shared" si="24"/>
        <v>0.4451388888888892</v>
      </c>
      <c r="O23" s="41">
        <f t="shared" si="24"/>
        <v>0.45347222222222255</v>
      </c>
      <c r="P23" s="42">
        <f t="shared" si="24"/>
        <v>0.46597222222222257</v>
      </c>
    </row>
    <row r="24" spans="1:16" ht="16.5">
      <c r="A24" s="138"/>
      <c r="B24" s="44">
        <f t="shared" si="18"/>
        <v>6</v>
      </c>
      <c r="C24" s="85" t="str">
        <f>IF(ISERR(CHOOSE($E$2-'基本資料'!$B$3+1,'8月05日'!AG24,'8月06日'!AG24,'8月07日'!AG24,'8月08日'!AG24)),"",CHOOSE($E$2-'基本資料'!$B$3+1,'8月05日'!AG24,'8月06日'!AG24,'8月07日'!AG24,'8月08日'!AG24))</f>
        <v>廖崇漢</v>
      </c>
      <c r="D24" s="86" t="str">
        <f>IF(ISERR(CHOOSE($E$2-'基本資料'!$B$3+1,'8月05日'!AH24,'8月06日'!AH24,'8月07日'!AH24,'8月08日'!AH24)),"",CHOOSE($E$2-'基本資料'!$B$3+1,'8月05日'!AH24,'8月06日'!AH24,'8月07日'!AH24,'8月08日'!AH24))</f>
        <v>林尚澤</v>
      </c>
      <c r="E24" s="86" t="str">
        <f>IF(ISERR(CHOOSE($E$2-'基本資料'!$B$3+1,'8月05日'!AI24,'8月06日'!AI24,'8月07日'!AI24,'8月08日'!AI24)),"",CHOOSE($E$2-'基本資料'!$B$3+1,'8月05日'!AI24,'8月06日'!AI24,'8月07日'!AI24,'8月08日'!AI24))</f>
        <v>楊鎮謙</v>
      </c>
      <c r="F24" s="87" t="str">
        <f>IF(ISERR(CHOOSE($E$2-'基本資料'!$B$3+1,'8月05日'!AJ24,'8月06日'!AJ24,'8月07日'!AJ24,'8月08日'!AJ24)),"",CHOOSE($E$2-'基本資料'!$B$3+1,'8月05日'!AJ24,'8月06日'!AJ24,'8月07日'!AJ24,'8月08日'!AJ24))</f>
        <v>黃郁翔</v>
      </c>
      <c r="G24" s="45">
        <f t="shared" si="19"/>
        <v>0.3784722222222224</v>
      </c>
      <c r="H24" s="45">
        <f aca="true" t="shared" si="25" ref="H24:P24">IF(G24="","",G24+H$3*100/60/24)</f>
        <v>0.38888888888888906</v>
      </c>
      <c r="I24" s="45">
        <f t="shared" si="25"/>
        <v>0.39930555555555575</v>
      </c>
      <c r="J24" s="46">
        <f t="shared" si="25"/>
        <v>0.40972222222222243</v>
      </c>
      <c r="K24" s="47">
        <f t="shared" si="25"/>
        <v>0.4180555555555558</v>
      </c>
      <c r="L24" s="45">
        <f t="shared" si="25"/>
        <v>0.4284722222222225</v>
      </c>
      <c r="M24" s="46">
        <f t="shared" si="25"/>
        <v>0.4409722222222225</v>
      </c>
      <c r="N24" s="47">
        <f t="shared" si="25"/>
        <v>0.4513888888888892</v>
      </c>
      <c r="O24" s="45">
        <f t="shared" si="25"/>
        <v>0.45972222222222253</v>
      </c>
      <c r="P24" s="46">
        <f t="shared" si="25"/>
        <v>0.47222222222222254</v>
      </c>
    </row>
    <row r="25" spans="1:16" ht="16.5">
      <c r="A25" s="138"/>
      <c r="B25" s="36">
        <f t="shared" si="18"/>
        <v>7</v>
      </c>
      <c r="C25" s="88" t="str">
        <f>IF(ISERR(CHOOSE($E$2-'基本資料'!$B$3+1,'8月05日'!AG25,'8月06日'!AG25,'8月07日'!AG25,'8月08日'!AG25)),"",CHOOSE($E$2-'基本資料'!$B$3+1,'8月05日'!AG25,'8月06日'!AG25,'8月07日'!AG25,'8月08日'!AG25))</f>
        <v>徐嘉哲</v>
      </c>
      <c r="D25" s="53" t="str">
        <f>IF(ISERR(CHOOSE($E$2-'基本資料'!$B$3+1,'8月05日'!AH25,'8月06日'!AH25,'8月07日'!AH25,'8月08日'!AH25)),"",CHOOSE($E$2-'基本資料'!$B$3+1,'8月05日'!AH25,'8月06日'!AH25,'8月07日'!AH25,'8月08日'!AH25))</f>
        <v>沙比亞特馬克</v>
      </c>
      <c r="E25" s="53" t="str">
        <f>IF(ISERR(CHOOSE($E$2-'基本資料'!$B$3+1,'8月05日'!AI25,'8月06日'!AI25,'8月07日'!AI25,'8月08日'!AI25)),"",CHOOSE($E$2-'基本資料'!$B$3+1,'8月05日'!AI25,'8月06日'!AI25,'8月07日'!AI25,'8月08日'!AI25))</f>
        <v>周柏岳</v>
      </c>
      <c r="F25" s="89" t="str">
        <f>IF(ISERR(CHOOSE($E$2-'基本資料'!$B$3+1,'8月05日'!AJ25,'8月06日'!AJ25,'8月07日'!AJ25,'8月08日'!AJ25)),"",CHOOSE($E$2-'基本資料'!$B$3+1,'8月05日'!AJ25,'8月06日'!AJ25,'8月07日'!AJ25,'8月08日'!AJ25))</f>
        <v>賴柏源</v>
      </c>
      <c r="G25" s="37">
        <f t="shared" si="19"/>
        <v>0.38472222222222235</v>
      </c>
      <c r="H25" s="37">
        <f aca="true" t="shared" si="26" ref="H25:P25">IF(G25="","",G25+H$3*100/60/24)</f>
        <v>0.39513888888888904</v>
      </c>
      <c r="I25" s="37">
        <f t="shared" si="26"/>
        <v>0.4055555555555557</v>
      </c>
      <c r="J25" s="38">
        <f t="shared" si="26"/>
        <v>0.4159722222222224</v>
      </c>
      <c r="K25" s="39">
        <f t="shared" si="26"/>
        <v>0.42430555555555577</v>
      </c>
      <c r="L25" s="37">
        <f t="shared" si="26"/>
        <v>0.43472222222222245</v>
      </c>
      <c r="M25" s="38">
        <f t="shared" si="26"/>
        <v>0.44722222222222247</v>
      </c>
      <c r="N25" s="39">
        <f t="shared" si="26"/>
        <v>0.45763888888888915</v>
      </c>
      <c r="O25" s="37">
        <f t="shared" si="26"/>
        <v>0.4659722222222225</v>
      </c>
      <c r="P25" s="38">
        <f t="shared" si="26"/>
        <v>0.4784722222222225</v>
      </c>
    </row>
    <row r="26" spans="1:16" ht="16.5">
      <c r="A26" s="138"/>
      <c r="B26" s="40">
        <f t="shared" si="18"/>
      </c>
      <c r="C26" s="82">
        <f>IF(ISERR(CHOOSE($E$2-'基本資料'!$B$3+1,'8月05日'!AG26,'8月06日'!AG26,'8月07日'!AG26,'8月08日'!AG26)),"",CHOOSE($E$2-'基本資料'!$B$3+1,'8月05日'!AG26,'8月06日'!AG26,'8月07日'!AG26,'8月08日'!AG26))</f>
      </c>
      <c r="D26" s="83">
        <f>IF(ISERR(CHOOSE($E$2-'基本資料'!$B$3+1,'8月05日'!AH26,'8月06日'!AH26,'8月07日'!AH26,'8月08日'!AH26)),"",CHOOSE($E$2-'基本資料'!$B$3+1,'8月05日'!AH26,'8月06日'!AH26,'8月07日'!AH26,'8月08日'!AH26))</f>
      </c>
      <c r="E26" s="83">
        <f>IF(ISERR(CHOOSE($E$2-'基本資料'!$B$3+1,'8月05日'!AI26,'8月06日'!AI26,'8月07日'!AI26,'8月08日'!AI26)),"",CHOOSE($E$2-'基本資料'!$B$3+1,'8月05日'!AI26,'8月06日'!AI26,'8月07日'!AI26,'8月08日'!AI26))</f>
      </c>
      <c r="F26" s="84">
        <f>IF(ISERR(CHOOSE($E$2-'基本資料'!$B$3+1,'8月05日'!AJ26,'8月06日'!AJ26,'8月07日'!AJ26,'8月08日'!AJ26)),"",CHOOSE($E$2-'基本資料'!$B$3+1,'8月05日'!AJ26,'8月06日'!AJ26,'8月07日'!AJ26,'8月08日'!AJ26))</f>
      </c>
      <c r="G26" s="41">
        <f t="shared" si="19"/>
      </c>
      <c r="H26" s="41">
        <f aca="true" t="shared" si="27" ref="H26:P26">IF(G26="","",G26+H$3*100/60/24)</f>
      </c>
      <c r="I26" s="41">
        <f t="shared" si="27"/>
      </c>
      <c r="J26" s="42">
        <f t="shared" si="27"/>
      </c>
      <c r="K26" s="43">
        <f t="shared" si="27"/>
      </c>
      <c r="L26" s="41">
        <f t="shared" si="27"/>
      </c>
      <c r="M26" s="42">
        <f t="shared" si="27"/>
      </c>
      <c r="N26" s="43">
        <f t="shared" si="27"/>
      </c>
      <c r="O26" s="41">
        <f t="shared" si="27"/>
      </c>
      <c r="P26" s="42">
        <f t="shared" si="27"/>
      </c>
    </row>
    <row r="27" spans="1:16" ht="16.5">
      <c r="A27" s="138"/>
      <c r="B27" s="44">
        <f t="shared" si="18"/>
      </c>
      <c r="C27" s="85">
        <f>IF(ISERR(CHOOSE($E$2-'基本資料'!$B$3+1,'8月05日'!AG27,'8月06日'!AG27,'8月07日'!AG27,'8月08日'!AG27)),"",CHOOSE($E$2-'基本資料'!$B$3+1,'8月05日'!AG27,'8月06日'!AG27,'8月07日'!AG27,'8月08日'!AG27))</f>
      </c>
      <c r="D27" s="86">
        <f>IF(ISERR(CHOOSE($E$2-'基本資料'!$B$3+1,'8月05日'!AH27,'8月06日'!AH27,'8月07日'!AH27,'8月08日'!AH27)),"",CHOOSE($E$2-'基本資料'!$B$3+1,'8月05日'!AH27,'8月06日'!AH27,'8月07日'!AH27,'8月08日'!AH27))</f>
      </c>
      <c r="E27" s="86">
        <f>IF(ISERR(CHOOSE($E$2-'基本資料'!$B$3+1,'8月05日'!AI27,'8月06日'!AI27,'8月07日'!AI27,'8月08日'!AI27)),"",CHOOSE($E$2-'基本資料'!$B$3+1,'8月05日'!AI27,'8月06日'!AI27,'8月07日'!AI27,'8月08日'!AI27))</f>
      </c>
      <c r="F27" s="87">
        <f>IF(ISERR(CHOOSE($E$2-'基本資料'!$B$3+1,'8月05日'!AJ27,'8月06日'!AJ27,'8月07日'!AJ27,'8月08日'!AJ27)),"",CHOOSE($E$2-'基本資料'!$B$3+1,'8月05日'!AJ27,'8月06日'!AJ27,'8月07日'!AJ27,'8月08日'!AJ27))</f>
      </c>
      <c r="G27" s="45">
        <f t="shared" si="19"/>
      </c>
      <c r="H27" s="45">
        <f aca="true" t="shared" si="28" ref="H27:P27">IF(G27="","",G27+H$3*100/60/24)</f>
      </c>
      <c r="I27" s="45">
        <f t="shared" si="28"/>
      </c>
      <c r="J27" s="46">
        <f t="shared" si="28"/>
      </c>
      <c r="K27" s="47">
        <f t="shared" si="28"/>
      </c>
      <c r="L27" s="45">
        <f t="shared" si="28"/>
      </c>
      <c r="M27" s="46">
        <f t="shared" si="28"/>
      </c>
      <c r="N27" s="47">
        <f t="shared" si="28"/>
      </c>
      <c r="O27" s="45">
        <f t="shared" si="28"/>
      </c>
      <c r="P27" s="46">
        <f t="shared" si="28"/>
      </c>
    </row>
    <row r="28" spans="1:16" ht="16.5">
      <c r="A28" s="138"/>
      <c r="B28" s="36">
        <f t="shared" si="18"/>
      </c>
      <c r="C28" s="88">
        <f>IF(ISERR(CHOOSE($E$2-'基本資料'!$B$3+1,'8月05日'!AG28,'8月06日'!AG28,'8月07日'!AG28,'8月08日'!AG28)),"",CHOOSE($E$2-'基本資料'!$B$3+1,'8月05日'!AG28,'8月06日'!AG28,'8月07日'!AG28,'8月08日'!AG28))</f>
      </c>
      <c r="D28" s="53">
        <f>IF(ISERR(CHOOSE($E$2-'基本資料'!$B$3+1,'8月05日'!AH28,'8月06日'!AH28,'8月07日'!AH28,'8月08日'!AH28)),"",CHOOSE($E$2-'基本資料'!$B$3+1,'8月05日'!AH28,'8月06日'!AH28,'8月07日'!AH28,'8月08日'!AH28))</f>
      </c>
      <c r="E28" s="53">
        <f>IF(ISERR(CHOOSE($E$2-'基本資料'!$B$3+1,'8月05日'!AI28,'8月06日'!AI28,'8月07日'!AI28,'8月08日'!AI28)),"",CHOOSE($E$2-'基本資料'!$B$3+1,'8月05日'!AI28,'8月06日'!AI28,'8月07日'!AI28,'8月08日'!AI28))</f>
      </c>
      <c r="F28" s="89">
        <f>IF(ISERR(CHOOSE($E$2-'基本資料'!$B$3+1,'8月05日'!AJ28,'8月06日'!AJ28,'8月07日'!AJ28,'8月08日'!AJ28)),"",CHOOSE($E$2-'基本資料'!$B$3+1,'8月05日'!AJ28,'8月06日'!AJ28,'8月07日'!AJ28,'8月08日'!AJ28))</f>
      </c>
      <c r="G28" s="37">
        <f t="shared" si="19"/>
      </c>
      <c r="H28" s="37">
        <f aca="true" t="shared" si="29" ref="H28:P28">IF(G28="","",G28+H$3*100/60/24)</f>
      </c>
      <c r="I28" s="37">
        <f t="shared" si="29"/>
      </c>
      <c r="J28" s="38">
        <f t="shared" si="29"/>
      </c>
      <c r="K28" s="39">
        <f t="shared" si="29"/>
      </c>
      <c r="L28" s="37">
        <f t="shared" si="29"/>
      </c>
      <c r="M28" s="38">
        <f t="shared" si="29"/>
      </c>
      <c r="N28" s="39">
        <f t="shared" si="29"/>
      </c>
      <c r="O28" s="37">
        <f t="shared" si="29"/>
      </c>
      <c r="P28" s="38">
        <f t="shared" si="29"/>
      </c>
    </row>
    <row r="29" spans="1:16" ht="16.5">
      <c r="A29" s="138"/>
      <c r="B29" s="40">
        <f t="shared" si="18"/>
      </c>
      <c r="C29" s="82">
        <f>IF(ISERR(CHOOSE($E$2-'基本資料'!$B$3+1,'8月05日'!AG29,'8月06日'!AG29,'8月07日'!AG29,'8月08日'!AG29)),"",CHOOSE($E$2-'基本資料'!$B$3+1,'8月05日'!AG29,'8月06日'!AG29,'8月07日'!AG29,'8月08日'!AG29))</f>
      </c>
      <c r="D29" s="83">
        <f>IF(ISERR(CHOOSE($E$2-'基本資料'!$B$3+1,'8月05日'!AH29,'8月06日'!AH29,'8月07日'!AH29,'8月08日'!AH29)),"",CHOOSE($E$2-'基本資料'!$B$3+1,'8月05日'!AH29,'8月06日'!AH29,'8月07日'!AH29,'8月08日'!AH29))</f>
      </c>
      <c r="E29" s="83">
        <f>IF(ISERR(CHOOSE($E$2-'基本資料'!$B$3+1,'8月05日'!AI29,'8月06日'!AI29,'8月07日'!AI29,'8月08日'!AI29)),"",CHOOSE($E$2-'基本資料'!$B$3+1,'8月05日'!AI29,'8月06日'!AI29,'8月07日'!AI29,'8月08日'!AI29))</f>
      </c>
      <c r="F29" s="84">
        <f>IF(ISERR(CHOOSE($E$2-'基本資料'!$B$3+1,'8月05日'!AJ29,'8月06日'!AJ29,'8月07日'!AJ29,'8月08日'!AJ29)),"",CHOOSE($E$2-'基本資料'!$B$3+1,'8月05日'!AJ29,'8月06日'!AJ29,'8月07日'!AJ29,'8月08日'!AJ29))</f>
      </c>
      <c r="G29" s="41">
        <f t="shared" si="19"/>
      </c>
      <c r="H29" s="41">
        <f aca="true" t="shared" si="30" ref="H29:P29">IF(G29="","",G29+H$3*100/60/24)</f>
      </c>
      <c r="I29" s="41">
        <f t="shared" si="30"/>
      </c>
      <c r="J29" s="42">
        <f t="shared" si="30"/>
      </c>
      <c r="K29" s="43">
        <f t="shared" si="30"/>
      </c>
      <c r="L29" s="41">
        <f t="shared" si="30"/>
      </c>
      <c r="M29" s="42">
        <f t="shared" si="30"/>
      </c>
      <c r="N29" s="43">
        <f t="shared" si="30"/>
      </c>
      <c r="O29" s="41">
        <f t="shared" si="30"/>
      </c>
      <c r="P29" s="42">
        <f t="shared" si="30"/>
      </c>
    </row>
    <row r="30" spans="1:16" ht="16.5">
      <c r="A30" s="138"/>
      <c r="B30" s="44">
        <f t="shared" si="18"/>
      </c>
      <c r="C30" s="85">
        <f>IF(ISERR(CHOOSE($E$2-'基本資料'!$B$3+1,'8月05日'!AG30,'8月06日'!AG30,'8月07日'!AG30,'8月08日'!AG30)),"",CHOOSE($E$2-'基本資料'!$B$3+1,'8月05日'!AG30,'8月06日'!AG30,'8月07日'!AG30,'8月08日'!AG30))</f>
      </c>
      <c r="D30" s="86">
        <f>IF(ISERR(CHOOSE($E$2-'基本資料'!$B$3+1,'8月05日'!AH30,'8月06日'!AH30,'8月07日'!AH30,'8月08日'!AH30)),"",CHOOSE($E$2-'基本資料'!$B$3+1,'8月05日'!AH30,'8月06日'!AH30,'8月07日'!AH30,'8月08日'!AH30))</f>
      </c>
      <c r="E30" s="86">
        <f>IF(ISERR(CHOOSE($E$2-'基本資料'!$B$3+1,'8月05日'!AI30,'8月06日'!AI30,'8月07日'!AI30,'8月08日'!AI30)),"",CHOOSE($E$2-'基本資料'!$B$3+1,'8月05日'!AI30,'8月06日'!AI30,'8月07日'!AI30,'8月08日'!AI30))</f>
      </c>
      <c r="F30" s="87">
        <f>IF(ISERR(CHOOSE($E$2-'基本資料'!$B$3+1,'8月05日'!AJ30,'8月06日'!AJ30,'8月07日'!AJ30,'8月08日'!AJ30)),"",CHOOSE($E$2-'基本資料'!$B$3+1,'8月05日'!AJ30,'8月06日'!AJ30,'8月07日'!AJ30,'8月08日'!AJ30))</f>
      </c>
      <c r="G30" s="45">
        <f t="shared" si="19"/>
      </c>
      <c r="H30" s="45">
        <f aca="true" t="shared" si="31" ref="H30:P30">IF(G30="","",G30+H$3*100/60/24)</f>
      </c>
      <c r="I30" s="45">
        <f t="shared" si="31"/>
      </c>
      <c r="J30" s="46">
        <f t="shared" si="31"/>
      </c>
      <c r="K30" s="47">
        <f t="shared" si="31"/>
      </c>
      <c r="L30" s="45">
        <f t="shared" si="31"/>
      </c>
      <c r="M30" s="46">
        <f t="shared" si="31"/>
      </c>
      <c r="N30" s="47">
        <f t="shared" si="31"/>
      </c>
      <c r="O30" s="45">
        <f t="shared" si="31"/>
      </c>
      <c r="P30" s="46">
        <f t="shared" si="31"/>
      </c>
    </row>
    <row r="31" spans="1:16" ht="16.5">
      <c r="A31" s="138"/>
      <c r="B31" s="36">
        <f t="shared" si="18"/>
      </c>
      <c r="C31" s="88">
        <f>IF(ISERR(CHOOSE($E$2-'基本資料'!$B$3+1,'8月05日'!AG31,'8月06日'!AG31,'8月07日'!AG31,'8月08日'!AG31)),"",CHOOSE($E$2-'基本資料'!$B$3+1,'8月05日'!AG31,'8月06日'!AG31,'8月07日'!AG31,'8月08日'!AG31))</f>
      </c>
      <c r="D31" s="53">
        <f>IF(ISERR(CHOOSE($E$2-'基本資料'!$B$3+1,'8月05日'!AH31,'8月06日'!AH31,'8月07日'!AH31,'8月08日'!AH31)),"",CHOOSE($E$2-'基本資料'!$B$3+1,'8月05日'!AH31,'8月06日'!AH31,'8月07日'!AH31,'8月08日'!AH31))</f>
      </c>
      <c r="E31" s="53">
        <f>IF(ISERR(CHOOSE($E$2-'基本資料'!$B$3+1,'8月05日'!AI31,'8月06日'!AI31,'8月07日'!AI31,'8月08日'!AI31)),"",CHOOSE($E$2-'基本資料'!$B$3+1,'8月05日'!AI31,'8月06日'!AI31,'8月07日'!AI31,'8月08日'!AI31))</f>
      </c>
      <c r="F31" s="89">
        <f>IF(ISERR(CHOOSE($E$2-'基本資料'!$B$3+1,'8月05日'!AJ31,'8月06日'!AJ31,'8月07日'!AJ31,'8月08日'!AJ31)),"",CHOOSE($E$2-'基本資料'!$B$3+1,'8月05日'!AJ31,'8月06日'!AJ31,'8月07日'!AJ31,'8月08日'!AJ31))</f>
      </c>
      <c r="G31" s="37">
        <f t="shared" si="19"/>
      </c>
      <c r="H31" s="37">
        <f aca="true" t="shared" si="32" ref="H31:P31">IF(G31="","",G31+H$3*100/60/24)</f>
      </c>
      <c r="I31" s="37">
        <f t="shared" si="32"/>
      </c>
      <c r="J31" s="38">
        <f t="shared" si="32"/>
      </c>
      <c r="K31" s="39">
        <f t="shared" si="32"/>
      </c>
      <c r="L31" s="37">
        <f t="shared" si="32"/>
      </c>
      <c r="M31" s="38">
        <f t="shared" si="32"/>
      </c>
      <c r="N31" s="39">
        <f t="shared" si="32"/>
      </c>
      <c r="O31" s="37">
        <f t="shared" si="32"/>
      </c>
      <c r="P31" s="38">
        <f t="shared" si="32"/>
      </c>
    </row>
    <row r="32" spans="1:16" ht="16.5">
      <c r="A32" s="138"/>
      <c r="B32" s="40">
        <f t="shared" si="18"/>
      </c>
      <c r="C32" s="82">
        <f>IF(ISERR(CHOOSE($E$2-'基本資料'!$B$3+1,'8月05日'!AG32,'8月06日'!AG32,'8月07日'!AG32,'8月08日'!AG32)),"",CHOOSE($E$2-'基本資料'!$B$3+1,'8月05日'!AG32,'8月06日'!AG32,'8月07日'!AG32,'8月08日'!AG32))</f>
      </c>
      <c r="D32" s="83">
        <f>IF(ISERR(CHOOSE($E$2-'基本資料'!$B$3+1,'8月05日'!AH32,'8月06日'!AH32,'8月07日'!AH32,'8月08日'!AH32)),"",CHOOSE($E$2-'基本資料'!$B$3+1,'8月05日'!AH32,'8月06日'!AH32,'8月07日'!AH32,'8月08日'!AH32))</f>
      </c>
      <c r="E32" s="83">
        <f>IF(ISERR(CHOOSE($E$2-'基本資料'!$B$3+1,'8月05日'!AI32,'8月06日'!AI32,'8月07日'!AI32,'8月08日'!AI32)),"",CHOOSE($E$2-'基本資料'!$B$3+1,'8月05日'!AI32,'8月06日'!AI32,'8月07日'!AI32,'8月08日'!AI32))</f>
      </c>
      <c r="F32" s="84">
        <f>IF(ISERR(CHOOSE($E$2-'基本資料'!$B$3+1,'8月05日'!AJ32,'8月06日'!AJ32,'8月07日'!AJ32,'8月08日'!AJ32)),"",CHOOSE($E$2-'基本資料'!$B$3+1,'8月05日'!AJ32,'8月06日'!AJ32,'8月07日'!AJ32,'8月08日'!AJ32))</f>
      </c>
      <c r="G32" s="41">
        <f t="shared" si="19"/>
      </c>
      <c r="H32" s="41">
        <f aca="true" t="shared" si="33" ref="H32:P32">IF(G32="","",G32+H$3*100/60/24)</f>
      </c>
      <c r="I32" s="41">
        <f t="shared" si="33"/>
      </c>
      <c r="J32" s="42">
        <f t="shared" si="33"/>
      </c>
      <c r="K32" s="43">
        <f t="shared" si="33"/>
      </c>
      <c r="L32" s="41">
        <f t="shared" si="33"/>
      </c>
      <c r="M32" s="42">
        <f t="shared" si="33"/>
      </c>
      <c r="N32" s="43">
        <f t="shared" si="33"/>
      </c>
      <c r="O32" s="41">
        <f t="shared" si="33"/>
      </c>
      <c r="P32" s="42">
        <f t="shared" si="33"/>
      </c>
    </row>
    <row r="33" spans="1:16" ht="16.5">
      <c r="A33" s="138"/>
      <c r="B33" s="44">
        <f t="shared" si="18"/>
        <v>15</v>
      </c>
      <c r="C33" s="90">
        <f>IF(ISERR(CHOOSE($E$2-'基本資料'!$B$3+1,'8月05日'!AG33,'8月06日'!AG33,'8月07日'!AG33,'8月08日'!AG33)),"",CHOOSE($E$2-'基本資料'!$B$3+1,'8月05日'!AG33,'8月06日'!AG33,'8月07日'!AG33,'8月08日'!AG33))</f>
        <v>0</v>
      </c>
      <c r="D33" s="91">
        <f>IF(ISERR(CHOOSE($E$2-'基本資料'!$B$3+1,'8月05日'!AH33,'8月06日'!AH33,'8月07日'!AH33,'8月08日'!AH33)),"",CHOOSE($E$2-'基本資料'!$B$3+1,'8月05日'!AH33,'8月06日'!AH33,'8月07日'!AH33,'8月08日'!AH33))</f>
        <v>0</v>
      </c>
      <c r="E33" s="91">
        <f>IF(ISERR(CHOOSE($E$2-'基本資料'!$B$3+1,'8月05日'!AI33,'8月06日'!AI33,'8月07日'!AI33,'8月08日'!AI33)),"",CHOOSE($E$2-'基本資料'!$B$3+1,'8月05日'!AI33,'8月06日'!AI33,'8月07日'!AI33,'8月08日'!AI33))</f>
        <v>0</v>
      </c>
      <c r="F33" s="92">
        <f>IF(ISERR(CHOOSE($E$2-'基本資料'!$B$3+1,'8月05日'!AJ33,'8月06日'!AJ33,'8月07日'!AJ33,'8月08日'!AJ33)),"",CHOOSE($E$2-'基本資料'!$B$3+1,'8月05日'!AJ33,'8月06日'!AJ33,'8月07日'!AJ33,'8月08日'!AJ33))</f>
        <v>0</v>
      </c>
      <c r="G33" s="45">
        <f t="shared" si="19"/>
        <v>0.4347222222222224</v>
      </c>
      <c r="H33" s="45">
        <f aca="true" t="shared" si="34" ref="H33:P33">IF(G33="","",G33+H$3*100/60/24)</f>
        <v>0.4451388888888891</v>
      </c>
      <c r="I33" s="45">
        <f t="shared" si="34"/>
        <v>0.45555555555555577</v>
      </c>
      <c r="J33" s="46">
        <f t="shared" si="34"/>
        <v>0.46597222222222245</v>
      </c>
      <c r="K33" s="47">
        <f t="shared" si="34"/>
        <v>0.4743055555555558</v>
      </c>
      <c r="L33" s="45">
        <f t="shared" si="34"/>
        <v>0.4847222222222225</v>
      </c>
      <c r="M33" s="46">
        <f t="shared" si="34"/>
        <v>0.4972222222222225</v>
      </c>
      <c r="N33" s="47">
        <f t="shared" si="34"/>
        <v>0.5076388888888892</v>
      </c>
      <c r="O33" s="45">
        <f t="shared" si="34"/>
        <v>0.5159722222222225</v>
      </c>
      <c r="P33" s="46">
        <f t="shared" si="34"/>
        <v>0.5284722222222225</v>
      </c>
    </row>
    <row r="34" spans="1:16" ht="16.5">
      <c r="A34" s="139" t="str">
        <f>A1</f>
        <v>渣打全國業餘高爾夫2014年8月份北區分區月賽</v>
      </c>
      <c r="B34" s="139"/>
      <c r="C34" s="139"/>
      <c r="D34" s="139"/>
      <c r="E34" s="139"/>
      <c r="F34" s="140"/>
      <c r="G34" s="31" t="s">
        <v>70</v>
      </c>
      <c r="H34" s="31">
        <v>10</v>
      </c>
      <c r="I34" s="31">
        <v>11</v>
      </c>
      <c r="J34" s="31">
        <v>12</v>
      </c>
      <c r="K34" s="31">
        <v>13</v>
      </c>
      <c r="L34" s="31">
        <v>14</v>
      </c>
      <c r="M34" s="31">
        <v>15</v>
      </c>
      <c r="N34" s="31">
        <v>16</v>
      </c>
      <c r="O34" s="31">
        <v>17</v>
      </c>
      <c r="P34" s="31">
        <v>18</v>
      </c>
    </row>
    <row r="35" spans="1:16" ht="16.5">
      <c r="A35" s="141">
        <f>A2</f>
        <v>2</v>
      </c>
      <c r="B35" s="141"/>
      <c r="C35" s="141"/>
      <c r="D35" s="48"/>
      <c r="E35" s="145">
        <f>E2</f>
        <v>41859</v>
      </c>
      <c r="F35" s="146"/>
      <c r="G35" s="31" t="s">
        <v>71</v>
      </c>
      <c r="H35" s="55">
        <f aca="true" t="shared" si="35" ref="H35:P35">HLOOKUP(H34,洞別,2)</f>
        <v>4</v>
      </c>
      <c r="I35" s="31">
        <f t="shared" si="35"/>
        <v>4</v>
      </c>
      <c r="J35" s="31">
        <f t="shared" si="35"/>
        <v>3</v>
      </c>
      <c r="K35" s="31">
        <f t="shared" si="35"/>
        <v>4</v>
      </c>
      <c r="L35" s="31">
        <f t="shared" si="35"/>
        <v>3</v>
      </c>
      <c r="M35" s="31">
        <f t="shared" si="35"/>
        <v>4</v>
      </c>
      <c r="N35" s="31">
        <f t="shared" si="35"/>
        <v>5</v>
      </c>
      <c r="O35" s="31">
        <f t="shared" si="35"/>
        <v>4</v>
      </c>
      <c r="P35" s="31">
        <f t="shared" si="35"/>
        <v>5</v>
      </c>
    </row>
    <row r="36" spans="1:16" ht="16.5">
      <c r="A36" s="137" t="str">
        <f>A3</f>
        <v>山溪地高爾夫俱樂部</v>
      </c>
      <c r="B36" s="137"/>
      <c r="C36" s="137"/>
      <c r="D36" s="137"/>
      <c r="E36" s="137"/>
      <c r="F36" s="49"/>
      <c r="G36" s="34">
        <v>10</v>
      </c>
      <c r="H36" s="35">
        <f aca="true" t="shared" si="36" ref="H36:P36">CHOOSE(H35-2,0.12,0.15,0.18)+HLOOKUP(H34,洞別,3,FALSE)/100</f>
        <v>0.15</v>
      </c>
      <c r="I36" s="35">
        <f t="shared" si="36"/>
        <v>0.15</v>
      </c>
      <c r="J36" s="35">
        <f t="shared" si="36"/>
        <v>0.12</v>
      </c>
      <c r="K36" s="35">
        <f t="shared" si="36"/>
        <v>0.15</v>
      </c>
      <c r="L36" s="35">
        <f t="shared" si="36"/>
        <v>0.12</v>
      </c>
      <c r="M36" s="35">
        <f t="shared" si="36"/>
        <v>0.15</v>
      </c>
      <c r="N36" s="35">
        <f t="shared" si="36"/>
        <v>0.18</v>
      </c>
      <c r="O36" s="35">
        <f t="shared" si="36"/>
        <v>0.15</v>
      </c>
      <c r="P36" s="35">
        <f t="shared" si="36"/>
        <v>0.18</v>
      </c>
    </row>
    <row r="37" spans="1:16" ht="16.5">
      <c r="A37" s="138" t="s">
        <v>72</v>
      </c>
      <c r="B37" s="50">
        <f aca="true" t="shared" si="37" ref="B37:F51">B19</f>
        <v>1</v>
      </c>
      <c r="C37" s="53" t="str">
        <f t="shared" si="37"/>
        <v>林紹白</v>
      </c>
      <c r="D37" s="53" t="str">
        <f t="shared" si="37"/>
        <v>郭傳良</v>
      </c>
      <c r="E37" s="53" t="str">
        <f t="shared" si="37"/>
        <v>徐兆維</v>
      </c>
      <c r="F37" s="93" t="str">
        <f t="shared" si="37"/>
        <v>楊英翰</v>
      </c>
      <c r="G37" s="37">
        <f>IF(B37="","",'基本資料'!$B$7+(B37-1)*'基本資料'!$B$8/60/24)</f>
        <v>0.25</v>
      </c>
      <c r="H37" s="37">
        <f aca="true" t="shared" si="38" ref="H37:P37">IF(G37="","",G37+H$36*100/60/24)</f>
        <v>0.2604166666666667</v>
      </c>
      <c r="I37" s="37">
        <f t="shared" si="38"/>
        <v>0.27083333333333337</v>
      </c>
      <c r="J37" s="38">
        <f t="shared" si="38"/>
        <v>0.27916666666666673</v>
      </c>
      <c r="K37" s="39">
        <f t="shared" si="38"/>
        <v>0.2895833333333334</v>
      </c>
      <c r="L37" s="37">
        <f t="shared" si="38"/>
        <v>0.2979166666666668</v>
      </c>
      <c r="M37" s="38">
        <f t="shared" si="38"/>
        <v>0.30833333333333346</v>
      </c>
      <c r="N37" s="39">
        <f t="shared" si="38"/>
        <v>0.32083333333333347</v>
      </c>
      <c r="O37" s="37">
        <f t="shared" si="38"/>
        <v>0.33125000000000016</v>
      </c>
      <c r="P37" s="38">
        <f t="shared" si="38"/>
        <v>0.34375000000000017</v>
      </c>
    </row>
    <row r="38" spans="1:16" ht="16.5">
      <c r="A38" s="138"/>
      <c r="B38" s="51">
        <f t="shared" si="37"/>
        <v>2</v>
      </c>
      <c r="C38" s="83" t="str">
        <f t="shared" si="37"/>
        <v>羅政元</v>
      </c>
      <c r="D38" s="83" t="str">
        <f t="shared" si="37"/>
        <v>朱柏瑞</v>
      </c>
      <c r="E38" s="83" t="str">
        <f t="shared" si="37"/>
        <v>鄧庭皓</v>
      </c>
      <c r="F38" s="94" t="str">
        <f t="shared" si="37"/>
        <v>林峻輝</v>
      </c>
      <c r="G38" s="43">
        <f>IF(B38="","",'基本資料'!$B$7+(B38-1)*'基本資料'!$B$8/60/24)</f>
        <v>0.25625</v>
      </c>
      <c r="H38" s="41">
        <f aca="true" t="shared" si="39" ref="H38:P38">IF(G38="","",G38+H$36*100/60/24)</f>
        <v>0.26666666666666666</v>
      </c>
      <c r="I38" s="41">
        <f t="shared" si="39"/>
        <v>0.27708333333333335</v>
      </c>
      <c r="J38" s="42">
        <f t="shared" si="39"/>
        <v>0.2854166666666667</v>
      </c>
      <c r="K38" s="43">
        <f t="shared" si="39"/>
        <v>0.2958333333333334</v>
      </c>
      <c r="L38" s="41">
        <f t="shared" si="39"/>
        <v>0.30416666666666675</v>
      </c>
      <c r="M38" s="42">
        <f t="shared" si="39"/>
        <v>0.31458333333333344</v>
      </c>
      <c r="N38" s="43">
        <f t="shared" si="39"/>
        <v>0.32708333333333345</v>
      </c>
      <c r="O38" s="41">
        <f t="shared" si="39"/>
        <v>0.33750000000000013</v>
      </c>
      <c r="P38" s="42">
        <f t="shared" si="39"/>
        <v>0.35000000000000014</v>
      </c>
    </row>
    <row r="39" spans="1:16" ht="16.5">
      <c r="A39" s="138"/>
      <c r="B39" s="52">
        <f t="shared" si="37"/>
        <v>3</v>
      </c>
      <c r="C39" s="86" t="str">
        <f t="shared" si="37"/>
        <v>葉佳運</v>
      </c>
      <c r="D39" s="86" t="str">
        <f t="shared" si="37"/>
        <v>黃鈺睿</v>
      </c>
      <c r="E39" s="86" t="str">
        <f t="shared" si="37"/>
        <v>黃泊儒</v>
      </c>
      <c r="F39" s="95" t="str">
        <f t="shared" si="37"/>
        <v>楊子賢</v>
      </c>
      <c r="G39" s="47">
        <f>IF(B39="","",'基本資料'!$B$7+(B39-1)*'基本資料'!$B$8/60/24)</f>
        <v>0.2625</v>
      </c>
      <c r="H39" s="45">
        <f aca="true" t="shared" si="40" ref="H39:P39">IF(G39="","",G39+H$36*100/60/24)</f>
        <v>0.2729166666666667</v>
      </c>
      <c r="I39" s="45">
        <f t="shared" si="40"/>
        <v>0.2833333333333334</v>
      </c>
      <c r="J39" s="46">
        <f t="shared" si="40"/>
        <v>0.29166666666666674</v>
      </c>
      <c r="K39" s="47">
        <f t="shared" si="40"/>
        <v>0.3020833333333334</v>
      </c>
      <c r="L39" s="45">
        <f t="shared" si="40"/>
        <v>0.3104166666666668</v>
      </c>
      <c r="M39" s="46">
        <f t="shared" si="40"/>
        <v>0.32083333333333347</v>
      </c>
      <c r="N39" s="47">
        <f t="shared" si="40"/>
        <v>0.3333333333333335</v>
      </c>
      <c r="O39" s="45">
        <f t="shared" si="40"/>
        <v>0.34375000000000017</v>
      </c>
      <c r="P39" s="46">
        <f t="shared" si="40"/>
        <v>0.3562500000000002</v>
      </c>
    </row>
    <row r="40" spans="1:16" ht="16.5">
      <c r="A40" s="138"/>
      <c r="B40" s="50">
        <f t="shared" si="37"/>
        <v>4</v>
      </c>
      <c r="C40" s="53" t="str">
        <f t="shared" si="37"/>
        <v>蔡程洋</v>
      </c>
      <c r="D40" s="53" t="str">
        <f t="shared" si="37"/>
        <v>潘繹凱</v>
      </c>
      <c r="E40" s="53" t="str">
        <f t="shared" si="37"/>
        <v>詹佳翰</v>
      </c>
      <c r="F40" s="93" t="str">
        <f t="shared" si="37"/>
        <v>佐佐木崇峻</v>
      </c>
      <c r="G40" s="37">
        <f>IF(B40="","",'基本資料'!$B$7+(B40-1)*'基本資料'!$B$8/60/24)</f>
        <v>0.26875</v>
      </c>
      <c r="H40" s="37">
        <f aca="true" t="shared" si="41" ref="H40:P40">IF(G40="","",G40+H$36*100/60/24)</f>
        <v>0.2791666666666667</v>
      </c>
      <c r="I40" s="37">
        <f t="shared" si="41"/>
        <v>0.28958333333333336</v>
      </c>
      <c r="J40" s="38">
        <f t="shared" si="41"/>
        <v>0.2979166666666667</v>
      </c>
      <c r="K40" s="39">
        <f t="shared" si="41"/>
        <v>0.3083333333333334</v>
      </c>
      <c r="L40" s="37">
        <f t="shared" si="41"/>
        <v>0.31666666666666676</v>
      </c>
      <c r="M40" s="38">
        <f t="shared" si="41"/>
        <v>0.32708333333333345</v>
      </c>
      <c r="N40" s="39">
        <f t="shared" si="41"/>
        <v>0.33958333333333346</v>
      </c>
      <c r="O40" s="37">
        <f t="shared" si="41"/>
        <v>0.35000000000000014</v>
      </c>
      <c r="P40" s="38">
        <f t="shared" si="41"/>
        <v>0.36250000000000016</v>
      </c>
    </row>
    <row r="41" spans="1:16" ht="16.5">
      <c r="A41" s="138"/>
      <c r="B41" s="51">
        <f t="shared" si="37"/>
        <v>5</v>
      </c>
      <c r="C41" s="83" t="str">
        <f t="shared" si="37"/>
        <v>沈鈞皓</v>
      </c>
      <c r="D41" s="83" t="str">
        <f t="shared" si="37"/>
        <v>陳霆宇</v>
      </c>
      <c r="E41" s="83" t="str">
        <f t="shared" si="37"/>
        <v>林銓泰</v>
      </c>
      <c r="F41" s="94" t="str">
        <f t="shared" si="37"/>
        <v>郭翰農</v>
      </c>
      <c r="G41" s="41">
        <f>IF(B41="","",'基本資料'!$B$7+(B41-1)*'基本資料'!$B$8/60/24)</f>
        <v>0.275</v>
      </c>
      <c r="H41" s="41">
        <f aca="true" t="shared" si="42" ref="H41:P41">IF(G41="","",G41+H$36*100/60/24)</f>
        <v>0.2854166666666667</v>
      </c>
      <c r="I41" s="41">
        <f t="shared" si="42"/>
        <v>0.2958333333333334</v>
      </c>
      <c r="J41" s="42">
        <f t="shared" si="42"/>
        <v>0.30416666666666675</v>
      </c>
      <c r="K41" s="43">
        <f t="shared" si="42"/>
        <v>0.31458333333333344</v>
      </c>
      <c r="L41" s="41">
        <f t="shared" si="42"/>
        <v>0.3229166666666668</v>
      </c>
      <c r="M41" s="42">
        <f t="shared" si="42"/>
        <v>0.3333333333333335</v>
      </c>
      <c r="N41" s="43">
        <f t="shared" si="42"/>
        <v>0.3458333333333335</v>
      </c>
      <c r="O41" s="41">
        <f t="shared" si="42"/>
        <v>0.3562500000000002</v>
      </c>
      <c r="P41" s="42">
        <f t="shared" si="42"/>
        <v>0.3687500000000002</v>
      </c>
    </row>
    <row r="42" spans="1:16" ht="16.5">
      <c r="A42" s="138"/>
      <c r="B42" s="52">
        <f t="shared" si="37"/>
        <v>6</v>
      </c>
      <c r="C42" s="86" t="str">
        <f t="shared" si="37"/>
        <v>廖崇漢</v>
      </c>
      <c r="D42" s="86" t="str">
        <f t="shared" si="37"/>
        <v>林尚澤</v>
      </c>
      <c r="E42" s="86" t="str">
        <f t="shared" si="37"/>
        <v>楊鎮謙</v>
      </c>
      <c r="F42" s="95" t="str">
        <f t="shared" si="37"/>
        <v>黃郁翔</v>
      </c>
      <c r="G42" s="45">
        <f>IF(B42="","",'基本資料'!$B$7+(B42-1)*'基本資料'!$B$8/60/24)</f>
        <v>0.28125</v>
      </c>
      <c r="H42" s="45">
        <f aca="true" t="shared" si="43" ref="H42:P42">IF(G42="","",G42+H$36*100/60/24)</f>
        <v>0.2916666666666667</v>
      </c>
      <c r="I42" s="45">
        <f t="shared" si="43"/>
        <v>0.30208333333333337</v>
      </c>
      <c r="J42" s="46">
        <f t="shared" si="43"/>
        <v>0.31041666666666673</v>
      </c>
      <c r="K42" s="47">
        <f t="shared" si="43"/>
        <v>0.3208333333333334</v>
      </c>
      <c r="L42" s="45">
        <f t="shared" si="43"/>
        <v>0.3291666666666668</v>
      </c>
      <c r="M42" s="46">
        <f t="shared" si="43"/>
        <v>0.33958333333333346</v>
      </c>
      <c r="N42" s="47">
        <f t="shared" si="43"/>
        <v>0.35208333333333347</v>
      </c>
      <c r="O42" s="45">
        <f t="shared" si="43"/>
        <v>0.36250000000000016</v>
      </c>
      <c r="P42" s="46">
        <f t="shared" si="43"/>
        <v>0.37500000000000017</v>
      </c>
    </row>
    <row r="43" spans="1:16" ht="16.5">
      <c r="A43" s="138"/>
      <c r="B43" s="50">
        <f t="shared" si="37"/>
        <v>7</v>
      </c>
      <c r="C43" s="53" t="str">
        <f t="shared" si="37"/>
        <v>徐嘉哲</v>
      </c>
      <c r="D43" s="53" t="str">
        <f t="shared" si="37"/>
        <v>沙比亞特馬克</v>
      </c>
      <c r="E43" s="53" t="str">
        <f t="shared" si="37"/>
        <v>周柏岳</v>
      </c>
      <c r="F43" s="93" t="str">
        <f t="shared" si="37"/>
        <v>賴柏源</v>
      </c>
      <c r="G43" s="39">
        <f>IF(B43="","",'基本資料'!$B$7+(B43-1)*'基本資料'!$B$8/60/24)</f>
        <v>0.2875</v>
      </c>
      <c r="H43" s="37">
        <f aca="true" t="shared" si="44" ref="H43:P43">IF(G43="","",G43+H$36*100/60/24)</f>
        <v>0.29791666666666666</v>
      </c>
      <c r="I43" s="37">
        <f t="shared" si="44"/>
        <v>0.30833333333333335</v>
      </c>
      <c r="J43" s="38">
        <f t="shared" si="44"/>
        <v>0.3166666666666667</v>
      </c>
      <c r="K43" s="39">
        <f t="shared" si="44"/>
        <v>0.3270833333333334</v>
      </c>
      <c r="L43" s="37">
        <f t="shared" si="44"/>
        <v>0.33541666666666675</v>
      </c>
      <c r="M43" s="38">
        <f t="shared" si="44"/>
        <v>0.34583333333333344</v>
      </c>
      <c r="N43" s="39">
        <f t="shared" si="44"/>
        <v>0.35833333333333345</v>
      </c>
      <c r="O43" s="37">
        <f t="shared" si="44"/>
        <v>0.36875000000000013</v>
      </c>
      <c r="P43" s="38">
        <f t="shared" si="44"/>
        <v>0.38125000000000014</v>
      </c>
    </row>
    <row r="44" spans="1:16" ht="16.5">
      <c r="A44" s="138"/>
      <c r="B44" s="51">
        <f t="shared" si="37"/>
      </c>
      <c r="C44" s="83">
        <f t="shared" si="37"/>
      </c>
      <c r="D44" s="83">
        <f t="shared" si="37"/>
      </c>
      <c r="E44" s="83">
        <f t="shared" si="37"/>
      </c>
      <c r="F44" s="94">
        <f t="shared" si="37"/>
      </c>
      <c r="G44" s="43">
        <f>IF(B44="","",'基本資料'!$B$7+(B44-1)*'基本資料'!$B$8/60/24)</f>
      </c>
      <c r="H44" s="41">
        <f aca="true" t="shared" si="45" ref="H44:P44">IF(G44="","",G44+H$36*100/60/24)</f>
      </c>
      <c r="I44" s="41">
        <f t="shared" si="45"/>
      </c>
      <c r="J44" s="42">
        <f t="shared" si="45"/>
      </c>
      <c r="K44" s="43">
        <f t="shared" si="45"/>
      </c>
      <c r="L44" s="41">
        <f t="shared" si="45"/>
      </c>
      <c r="M44" s="42">
        <f t="shared" si="45"/>
      </c>
      <c r="N44" s="43">
        <f t="shared" si="45"/>
      </c>
      <c r="O44" s="41">
        <f t="shared" si="45"/>
      </c>
      <c r="P44" s="42">
        <f t="shared" si="45"/>
      </c>
    </row>
    <row r="45" spans="1:16" ht="16.5">
      <c r="A45" s="138"/>
      <c r="B45" s="52">
        <f t="shared" si="37"/>
      </c>
      <c r="C45" s="86">
        <f t="shared" si="37"/>
      </c>
      <c r="D45" s="86">
        <f t="shared" si="37"/>
      </c>
      <c r="E45" s="86">
        <f t="shared" si="37"/>
      </c>
      <c r="F45" s="95">
        <f t="shared" si="37"/>
      </c>
      <c r="G45" s="47">
        <f>IF(B45="","",'基本資料'!$B$7+(B45-1)*'基本資料'!$B$8/60/24)</f>
      </c>
      <c r="H45" s="45">
        <f aca="true" t="shared" si="46" ref="H45:P45">IF(G45="","",G45+H$36*100/60/24)</f>
      </c>
      <c r="I45" s="45">
        <f t="shared" si="46"/>
      </c>
      <c r="J45" s="46">
        <f t="shared" si="46"/>
      </c>
      <c r="K45" s="47">
        <f t="shared" si="46"/>
      </c>
      <c r="L45" s="45">
        <f t="shared" si="46"/>
      </c>
      <c r="M45" s="46">
        <f t="shared" si="46"/>
      </c>
      <c r="N45" s="47">
        <f t="shared" si="46"/>
      </c>
      <c r="O45" s="45">
        <f t="shared" si="46"/>
      </c>
      <c r="P45" s="46">
        <f t="shared" si="46"/>
      </c>
    </row>
    <row r="46" spans="1:16" ht="16.5">
      <c r="A46" s="138"/>
      <c r="B46" s="50">
        <f t="shared" si="37"/>
      </c>
      <c r="C46" s="53">
        <f t="shared" si="37"/>
      </c>
      <c r="D46" s="53">
        <f t="shared" si="37"/>
      </c>
      <c r="E46" s="53">
        <f t="shared" si="37"/>
      </c>
      <c r="F46" s="93">
        <f t="shared" si="37"/>
      </c>
      <c r="G46" s="39">
        <f>IF(B46="","",'基本資料'!$B$7+(B46-1)*'基本資料'!$B$8/60/24)</f>
      </c>
      <c r="H46" s="37">
        <f aca="true" t="shared" si="47" ref="H46:P46">IF(G46="","",G46+H$36*100/60/24)</f>
      </c>
      <c r="I46" s="37">
        <f t="shared" si="47"/>
      </c>
      <c r="J46" s="38">
        <f t="shared" si="47"/>
      </c>
      <c r="K46" s="39">
        <f t="shared" si="47"/>
      </c>
      <c r="L46" s="37">
        <f t="shared" si="47"/>
      </c>
      <c r="M46" s="38">
        <f t="shared" si="47"/>
      </c>
      <c r="N46" s="39">
        <f t="shared" si="47"/>
      </c>
      <c r="O46" s="37">
        <f t="shared" si="47"/>
      </c>
      <c r="P46" s="38">
        <f t="shared" si="47"/>
      </c>
    </row>
    <row r="47" spans="1:16" ht="16.5">
      <c r="A47" s="138"/>
      <c r="B47" s="51">
        <f t="shared" si="37"/>
      </c>
      <c r="C47" s="83">
        <f t="shared" si="37"/>
      </c>
      <c r="D47" s="83">
        <f t="shared" si="37"/>
      </c>
      <c r="E47" s="83">
        <f t="shared" si="37"/>
      </c>
      <c r="F47" s="94">
        <f t="shared" si="37"/>
      </c>
      <c r="G47" s="43">
        <f>IF(B47="","",'基本資料'!$B$7+(B47-1)*'基本資料'!$B$8/60/24)</f>
      </c>
      <c r="H47" s="41">
        <f aca="true" t="shared" si="48" ref="H47:P47">IF(G47="","",G47+H$36*100/60/24)</f>
      </c>
      <c r="I47" s="41">
        <f t="shared" si="48"/>
      </c>
      <c r="J47" s="42">
        <f t="shared" si="48"/>
      </c>
      <c r="K47" s="43">
        <f t="shared" si="48"/>
      </c>
      <c r="L47" s="41">
        <f t="shared" si="48"/>
      </c>
      <c r="M47" s="42">
        <f t="shared" si="48"/>
      </c>
      <c r="N47" s="43">
        <f t="shared" si="48"/>
      </c>
      <c r="O47" s="41">
        <f t="shared" si="48"/>
      </c>
      <c r="P47" s="42">
        <f t="shared" si="48"/>
      </c>
    </row>
    <row r="48" spans="1:16" ht="16.5">
      <c r="A48" s="138"/>
      <c r="B48" s="52">
        <f t="shared" si="37"/>
      </c>
      <c r="C48" s="86">
        <f t="shared" si="37"/>
      </c>
      <c r="D48" s="86">
        <f t="shared" si="37"/>
      </c>
      <c r="E48" s="86">
        <f t="shared" si="37"/>
      </c>
      <c r="F48" s="95">
        <f t="shared" si="37"/>
      </c>
      <c r="G48" s="47">
        <f>IF(B48="","",'基本資料'!$B$7+(B48-1)*'基本資料'!$B$8/60/24)</f>
      </c>
      <c r="H48" s="45">
        <f aca="true" t="shared" si="49" ref="H48:P48">IF(G48="","",G48+H$36*100/60/24)</f>
      </c>
      <c r="I48" s="45">
        <f t="shared" si="49"/>
      </c>
      <c r="J48" s="46">
        <f t="shared" si="49"/>
      </c>
      <c r="K48" s="47">
        <f t="shared" si="49"/>
      </c>
      <c r="L48" s="45">
        <f t="shared" si="49"/>
      </c>
      <c r="M48" s="46">
        <f t="shared" si="49"/>
      </c>
      <c r="N48" s="47">
        <f t="shared" si="49"/>
      </c>
      <c r="O48" s="45">
        <f t="shared" si="49"/>
      </c>
      <c r="P48" s="46">
        <f t="shared" si="49"/>
      </c>
    </row>
    <row r="49" spans="1:16" ht="16.5">
      <c r="A49" s="138"/>
      <c r="B49" s="50">
        <f t="shared" si="37"/>
      </c>
      <c r="C49" s="53">
        <f t="shared" si="37"/>
      </c>
      <c r="D49" s="53">
        <f t="shared" si="37"/>
      </c>
      <c r="E49" s="53">
        <f t="shared" si="37"/>
      </c>
      <c r="F49" s="93">
        <f t="shared" si="37"/>
      </c>
      <c r="G49" s="39">
        <f>IF(B49="","",'基本資料'!$B$7+(B49-1)*'基本資料'!$B$8/60/24)</f>
      </c>
      <c r="H49" s="37">
        <f aca="true" t="shared" si="50" ref="H49:P49">IF(G49="","",G49+H$36*100/60/24)</f>
      </c>
      <c r="I49" s="37">
        <f t="shared" si="50"/>
      </c>
      <c r="J49" s="38">
        <f t="shared" si="50"/>
      </c>
      <c r="K49" s="39">
        <f t="shared" si="50"/>
      </c>
      <c r="L49" s="37">
        <f t="shared" si="50"/>
      </c>
      <c r="M49" s="38">
        <f t="shared" si="50"/>
      </c>
      <c r="N49" s="39">
        <f t="shared" si="50"/>
      </c>
      <c r="O49" s="37">
        <f t="shared" si="50"/>
      </c>
      <c r="P49" s="38">
        <f t="shared" si="50"/>
      </c>
    </row>
    <row r="50" spans="1:16" ht="16.5">
      <c r="A50" s="138"/>
      <c r="B50" s="51">
        <f t="shared" si="37"/>
      </c>
      <c r="C50" s="83">
        <f t="shared" si="37"/>
      </c>
      <c r="D50" s="83">
        <f t="shared" si="37"/>
      </c>
      <c r="E50" s="83">
        <f t="shared" si="37"/>
      </c>
      <c r="F50" s="94">
        <f t="shared" si="37"/>
      </c>
      <c r="G50" s="43">
        <f>IF(B50="","",'基本資料'!$B$7+(B50-1)*'基本資料'!$B$8/60/24)</f>
      </c>
      <c r="H50" s="41">
        <f aca="true" t="shared" si="51" ref="H50:P50">IF(G50="","",G50+H$36*100/60/24)</f>
      </c>
      <c r="I50" s="41">
        <f t="shared" si="51"/>
      </c>
      <c r="J50" s="42">
        <f t="shared" si="51"/>
      </c>
      <c r="K50" s="43">
        <f t="shared" si="51"/>
      </c>
      <c r="L50" s="41">
        <f t="shared" si="51"/>
      </c>
      <c r="M50" s="42">
        <f t="shared" si="51"/>
      </c>
      <c r="N50" s="43">
        <f t="shared" si="51"/>
      </c>
      <c r="O50" s="41">
        <f t="shared" si="51"/>
      </c>
      <c r="P50" s="42">
        <f t="shared" si="51"/>
      </c>
    </row>
    <row r="51" spans="1:16" ht="16.5">
      <c r="A51" s="138"/>
      <c r="B51" s="52">
        <f t="shared" si="37"/>
        <v>15</v>
      </c>
      <c r="C51" s="86">
        <f t="shared" si="37"/>
        <v>0</v>
      </c>
      <c r="D51" s="86">
        <f t="shared" si="37"/>
        <v>0</v>
      </c>
      <c r="E51" s="86">
        <f t="shared" si="37"/>
        <v>0</v>
      </c>
      <c r="F51" s="95">
        <f t="shared" si="37"/>
        <v>0</v>
      </c>
      <c r="G51" s="47">
        <f>IF(B51="","",'基本資料'!$B$7+(B51-1)*'基本資料'!$B$8/60/24)</f>
        <v>0.3375</v>
      </c>
      <c r="H51" s="45">
        <f aca="true" t="shared" si="52" ref="H51:P51">IF(G51="","",G51+H$36*100/60/24)</f>
        <v>0.3479166666666667</v>
      </c>
      <c r="I51" s="45">
        <f t="shared" si="52"/>
        <v>0.3583333333333334</v>
      </c>
      <c r="J51" s="46">
        <f t="shared" si="52"/>
        <v>0.36666666666666675</v>
      </c>
      <c r="K51" s="47">
        <f t="shared" si="52"/>
        <v>0.37708333333333344</v>
      </c>
      <c r="L51" s="45">
        <f t="shared" si="52"/>
        <v>0.3854166666666668</v>
      </c>
      <c r="M51" s="46">
        <f t="shared" si="52"/>
        <v>0.3958333333333335</v>
      </c>
      <c r="N51" s="47">
        <f t="shared" si="52"/>
        <v>0.4083333333333335</v>
      </c>
      <c r="O51" s="45">
        <f t="shared" si="52"/>
        <v>0.4187500000000002</v>
      </c>
      <c r="P51" s="46">
        <f t="shared" si="52"/>
        <v>0.4312500000000002</v>
      </c>
    </row>
    <row r="52" spans="1:16" ht="16.5">
      <c r="A52" s="138" t="s">
        <v>68</v>
      </c>
      <c r="B52" s="50">
        <f aca="true" t="shared" si="53" ref="B52:F66">B4</f>
        <v>1</v>
      </c>
      <c r="C52" s="53" t="str">
        <f t="shared" si="53"/>
        <v>陳姿凝</v>
      </c>
      <c r="D52" s="53" t="str">
        <f t="shared" si="53"/>
        <v>楊喬羚</v>
      </c>
      <c r="E52" s="53" t="str">
        <f t="shared" si="53"/>
        <v>游采妮</v>
      </c>
      <c r="F52" s="93">
        <f t="shared" si="53"/>
      </c>
      <c r="G52" s="39">
        <f aca="true" t="shared" si="54" ref="G52:G66">IF(B52="","",P4+5/60/24)</f>
        <v>0.3472222222222224</v>
      </c>
      <c r="H52" s="37">
        <f aca="true" t="shared" si="55" ref="H52:P52">IF(G52="","",G52+H$36*100/60/24)</f>
        <v>0.35763888888888906</v>
      </c>
      <c r="I52" s="37">
        <f t="shared" si="55"/>
        <v>0.36805555555555575</v>
      </c>
      <c r="J52" s="38">
        <f t="shared" si="55"/>
        <v>0.3763888888888891</v>
      </c>
      <c r="K52" s="39">
        <f t="shared" si="55"/>
        <v>0.3868055555555558</v>
      </c>
      <c r="L52" s="37">
        <f t="shared" si="55"/>
        <v>0.39513888888888915</v>
      </c>
      <c r="M52" s="38">
        <f t="shared" si="55"/>
        <v>0.40555555555555584</v>
      </c>
      <c r="N52" s="39">
        <f t="shared" si="55"/>
        <v>0.41805555555555585</v>
      </c>
      <c r="O52" s="37">
        <f t="shared" si="55"/>
        <v>0.42847222222222253</v>
      </c>
      <c r="P52" s="38">
        <f t="shared" si="55"/>
        <v>0.44097222222222254</v>
      </c>
    </row>
    <row r="53" spans="1:16" ht="16.5">
      <c r="A53" s="138"/>
      <c r="B53" s="51">
        <f t="shared" si="53"/>
        <v>2</v>
      </c>
      <c r="C53" s="83" t="str">
        <f t="shared" si="53"/>
        <v>楊棋文</v>
      </c>
      <c r="D53" s="83" t="str">
        <f t="shared" si="53"/>
        <v>朱庭昀</v>
      </c>
      <c r="E53" s="83" t="str">
        <f t="shared" si="53"/>
        <v>邱譓芠</v>
      </c>
      <c r="F53" s="94">
        <f t="shared" si="53"/>
      </c>
      <c r="G53" s="43">
        <f t="shared" si="54"/>
        <v>0.35347222222222235</v>
      </c>
      <c r="H53" s="41">
        <f aca="true" t="shared" si="56" ref="H53:P53">IF(G53="","",G53+H$36*100/60/24)</f>
        <v>0.36388888888888904</v>
      </c>
      <c r="I53" s="41">
        <f t="shared" si="56"/>
        <v>0.3743055555555557</v>
      </c>
      <c r="J53" s="42">
        <f t="shared" si="56"/>
        <v>0.3826388888888891</v>
      </c>
      <c r="K53" s="43">
        <f t="shared" si="56"/>
        <v>0.39305555555555577</v>
      </c>
      <c r="L53" s="41">
        <f t="shared" si="56"/>
        <v>0.40138888888888913</v>
      </c>
      <c r="M53" s="42">
        <f t="shared" si="56"/>
        <v>0.4118055555555558</v>
      </c>
      <c r="N53" s="43">
        <f t="shared" si="56"/>
        <v>0.4243055555555558</v>
      </c>
      <c r="O53" s="41">
        <f t="shared" si="56"/>
        <v>0.4347222222222225</v>
      </c>
      <c r="P53" s="42">
        <f t="shared" si="56"/>
        <v>0.4472222222222225</v>
      </c>
    </row>
    <row r="54" spans="1:16" ht="16.5">
      <c r="A54" s="138"/>
      <c r="B54" s="52">
        <f t="shared" si="53"/>
        <v>3</v>
      </c>
      <c r="C54" s="86" t="str">
        <f t="shared" si="53"/>
        <v>周翊庭</v>
      </c>
      <c r="D54" s="86" t="str">
        <f t="shared" si="53"/>
        <v>劉若瑄</v>
      </c>
      <c r="E54" s="86" t="str">
        <f t="shared" si="53"/>
        <v>蔡喬安</v>
      </c>
      <c r="F54" s="95">
        <f t="shared" si="53"/>
      </c>
      <c r="G54" s="47">
        <f t="shared" si="54"/>
        <v>0.3597222222222224</v>
      </c>
      <c r="H54" s="45">
        <f aca="true" t="shared" si="57" ref="H54:P54">IF(G54="","",G54+H$36*100/60/24)</f>
        <v>0.3701388888888891</v>
      </c>
      <c r="I54" s="45">
        <f t="shared" si="57"/>
        <v>0.38055555555555576</v>
      </c>
      <c r="J54" s="46">
        <f t="shared" si="57"/>
        <v>0.3888888888888891</v>
      </c>
      <c r="K54" s="47">
        <f t="shared" si="57"/>
        <v>0.3993055555555558</v>
      </c>
      <c r="L54" s="45">
        <f t="shared" si="57"/>
        <v>0.40763888888888916</v>
      </c>
      <c r="M54" s="46">
        <f t="shared" si="57"/>
        <v>0.41805555555555585</v>
      </c>
      <c r="N54" s="47">
        <f t="shared" si="57"/>
        <v>0.43055555555555586</v>
      </c>
      <c r="O54" s="45">
        <f t="shared" si="57"/>
        <v>0.44097222222222254</v>
      </c>
      <c r="P54" s="46">
        <f t="shared" si="57"/>
        <v>0.45347222222222255</v>
      </c>
    </row>
    <row r="55" spans="1:16" ht="16.5">
      <c r="A55" s="138"/>
      <c r="B55" s="50">
        <f t="shared" si="53"/>
        <v>4</v>
      </c>
      <c r="C55" s="53" t="str">
        <f t="shared" si="53"/>
        <v>陳奕融</v>
      </c>
      <c r="D55" s="53" t="str">
        <f t="shared" si="53"/>
        <v>林子涵</v>
      </c>
      <c r="E55" s="53" t="str">
        <f t="shared" si="53"/>
        <v>鄭熙叡</v>
      </c>
      <c r="F55" s="93" t="str">
        <f t="shared" si="53"/>
        <v>林家榆</v>
      </c>
      <c r="G55" s="39">
        <f t="shared" si="54"/>
        <v>0.36597222222222237</v>
      </c>
      <c r="H55" s="37">
        <f aca="true" t="shared" si="58" ref="H55:P55">IF(G55="","",G55+H$36*100/60/24)</f>
        <v>0.37638888888888905</v>
      </c>
      <c r="I55" s="37">
        <f t="shared" si="58"/>
        <v>0.38680555555555574</v>
      </c>
      <c r="J55" s="38">
        <f t="shared" si="58"/>
        <v>0.3951388888888891</v>
      </c>
      <c r="K55" s="39">
        <f t="shared" si="58"/>
        <v>0.4055555555555558</v>
      </c>
      <c r="L55" s="37">
        <f t="shared" si="58"/>
        <v>0.41388888888888914</v>
      </c>
      <c r="M55" s="38">
        <f t="shared" si="58"/>
        <v>0.4243055555555558</v>
      </c>
      <c r="N55" s="39">
        <f t="shared" si="58"/>
        <v>0.43680555555555584</v>
      </c>
      <c r="O55" s="37">
        <f t="shared" si="58"/>
        <v>0.4472222222222225</v>
      </c>
      <c r="P55" s="38">
        <f t="shared" si="58"/>
        <v>0.45972222222222253</v>
      </c>
    </row>
    <row r="56" spans="1:16" ht="16.5">
      <c r="A56" s="138"/>
      <c r="B56" s="51">
        <f t="shared" si="53"/>
        <v>5</v>
      </c>
      <c r="C56" s="83" t="str">
        <f t="shared" si="53"/>
        <v>許諾心</v>
      </c>
      <c r="D56" s="83" t="str">
        <f t="shared" si="53"/>
        <v>黃郁評</v>
      </c>
      <c r="E56" s="83" t="str">
        <f t="shared" si="53"/>
        <v>陳靜慈</v>
      </c>
      <c r="F56" s="94" t="str">
        <f t="shared" si="53"/>
        <v>林冠妤</v>
      </c>
      <c r="G56" s="43">
        <f t="shared" si="54"/>
        <v>0.3722222222222224</v>
      </c>
      <c r="H56" s="41">
        <f aca="true" t="shared" si="59" ref="H56:P56">IF(G56="","",G56+H$36*100/60/24)</f>
        <v>0.3826388888888891</v>
      </c>
      <c r="I56" s="41">
        <f t="shared" si="59"/>
        <v>0.39305555555555577</v>
      </c>
      <c r="J56" s="42">
        <f t="shared" si="59"/>
        <v>0.40138888888888913</v>
      </c>
      <c r="K56" s="43">
        <f t="shared" si="59"/>
        <v>0.4118055555555558</v>
      </c>
      <c r="L56" s="41">
        <f t="shared" si="59"/>
        <v>0.4201388888888892</v>
      </c>
      <c r="M56" s="42">
        <f t="shared" si="59"/>
        <v>0.43055555555555586</v>
      </c>
      <c r="N56" s="43">
        <f t="shared" si="59"/>
        <v>0.44305555555555587</v>
      </c>
      <c r="O56" s="41">
        <f t="shared" si="59"/>
        <v>0.45347222222222255</v>
      </c>
      <c r="P56" s="42">
        <f t="shared" si="59"/>
        <v>0.46597222222222257</v>
      </c>
    </row>
    <row r="57" spans="1:16" ht="16.5">
      <c r="A57" s="138"/>
      <c r="B57" s="52">
        <f t="shared" si="53"/>
        <v>6</v>
      </c>
      <c r="C57" s="86" t="str">
        <f t="shared" si="53"/>
        <v>王信淇</v>
      </c>
      <c r="D57" s="86" t="str">
        <f t="shared" si="53"/>
        <v>黃言奕</v>
      </c>
      <c r="E57" s="86" t="str">
        <f t="shared" si="53"/>
        <v>黃昱綸</v>
      </c>
      <c r="F57" s="95">
        <f t="shared" si="53"/>
      </c>
      <c r="G57" s="47">
        <f t="shared" si="54"/>
        <v>0.3784722222222224</v>
      </c>
      <c r="H57" s="45">
        <f aca="true" t="shared" si="60" ref="H57:P57">IF(G57="","",G57+H$36*100/60/24)</f>
        <v>0.38888888888888906</v>
      </c>
      <c r="I57" s="45">
        <f t="shared" si="60"/>
        <v>0.39930555555555575</v>
      </c>
      <c r="J57" s="46">
        <f t="shared" si="60"/>
        <v>0.4076388888888891</v>
      </c>
      <c r="K57" s="47">
        <f t="shared" si="60"/>
        <v>0.4180555555555558</v>
      </c>
      <c r="L57" s="45">
        <f t="shared" si="60"/>
        <v>0.42638888888888915</v>
      </c>
      <c r="M57" s="46">
        <f t="shared" si="60"/>
        <v>0.43680555555555584</v>
      </c>
      <c r="N57" s="47">
        <f t="shared" si="60"/>
        <v>0.44930555555555585</v>
      </c>
      <c r="O57" s="45">
        <f t="shared" si="60"/>
        <v>0.45972222222222253</v>
      </c>
      <c r="P57" s="46">
        <f t="shared" si="60"/>
        <v>0.47222222222222254</v>
      </c>
    </row>
    <row r="58" spans="1:16" ht="16.5">
      <c r="A58" s="138"/>
      <c r="B58" s="50">
        <f t="shared" si="53"/>
        <v>7</v>
      </c>
      <c r="C58" s="53" t="str">
        <f t="shared" si="53"/>
        <v>賴品均</v>
      </c>
      <c r="D58" s="53" t="str">
        <f t="shared" si="53"/>
        <v>張師賢</v>
      </c>
      <c r="E58" s="53" t="str">
        <f t="shared" si="53"/>
        <v>黃至謙</v>
      </c>
      <c r="F58" s="93">
        <f t="shared" si="53"/>
      </c>
      <c r="G58" s="39">
        <f t="shared" si="54"/>
        <v>0.38472222222222235</v>
      </c>
      <c r="H58" s="37">
        <f aca="true" t="shared" si="61" ref="H58:P58">IF(G58="","",G58+H$36*100/60/24)</f>
        <v>0.39513888888888904</v>
      </c>
      <c r="I58" s="37">
        <f t="shared" si="61"/>
        <v>0.4055555555555557</v>
      </c>
      <c r="J58" s="38">
        <f t="shared" si="61"/>
        <v>0.4138888888888891</v>
      </c>
      <c r="K58" s="39">
        <f t="shared" si="61"/>
        <v>0.42430555555555577</v>
      </c>
      <c r="L58" s="37">
        <f t="shared" si="61"/>
        <v>0.43263888888888913</v>
      </c>
      <c r="M58" s="38">
        <f t="shared" si="61"/>
        <v>0.4430555555555558</v>
      </c>
      <c r="N58" s="39">
        <f t="shared" si="61"/>
        <v>0.4555555555555558</v>
      </c>
      <c r="O58" s="37">
        <f t="shared" si="61"/>
        <v>0.4659722222222225</v>
      </c>
      <c r="P58" s="38">
        <f t="shared" si="61"/>
        <v>0.4784722222222225</v>
      </c>
    </row>
    <row r="59" spans="1:16" ht="16.5">
      <c r="A59" s="138"/>
      <c r="B59" s="51">
        <f t="shared" si="53"/>
        <v>8</v>
      </c>
      <c r="C59" s="83" t="str">
        <f t="shared" si="53"/>
        <v>潘奕彥</v>
      </c>
      <c r="D59" s="83" t="str">
        <f t="shared" si="53"/>
        <v>黃承瀚</v>
      </c>
      <c r="E59" s="83" t="str">
        <f t="shared" si="53"/>
        <v>黃而夫</v>
      </c>
      <c r="F59" s="94" t="str">
        <f t="shared" si="53"/>
        <v>賴品呈</v>
      </c>
      <c r="G59" s="43">
        <f t="shared" si="54"/>
        <v>0.3909722222222224</v>
      </c>
      <c r="H59" s="41">
        <f aca="true" t="shared" si="62" ref="H59:P59">IF(G59="","",G59+H$36*100/60/24)</f>
        <v>0.4013888888888891</v>
      </c>
      <c r="I59" s="41">
        <f t="shared" si="62"/>
        <v>0.41180555555555576</v>
      </c>
      <c r="J59" s="42">
        <f t="shared" si="62"/>
        <v>0.4201388888888891</v>
      </c>
      <c r="K59" s="43">
        <f t="shared" si="62"/>
        <v>0.4305555555555558</v>
      </c>
      <c r="L59" s="41">
        <f t="shared" si="62"/>
        <v>0.43888888888888916</v>
      </c>
      <c r="M59" s="42">
        <f t="shared" si="62"/>
        <v>0.44930555555555585</v>
      </c>
      <c r="N59" s="43">
        <f t="shared" si="62"/>
        <v>0.46180555555555586</v>
      </c>
      <c r="O59" s="41">
        <f t="shared" si="62"/>
        <v>0.47222222222222254</v>
      </c>
      <c r="P59" s="42">
        <f t="shared" si="62"/>
        <v>0.48472222222222255</v>
      </c>
    </row>
    <row r="60" spans="1:16" ht="16.5">
      <c r="A60" s="138"/>
      <c r="B60" s="52">
        <f t="shared" si="53"/>
      </c>
      <c r="C60" s="86">
        <f t="shared" si="53"/>
      </c>
      <c r="D60" s="86">
        <f t="shared" si="53"/>
      </c>
      <c r="E60" s="86">
        <f t="shared" si="53"/>
      </c>
      <c r="F60" s="95">
        <f t="shared" si="53"/>
      </c>
      <c r="G60" s="47">
        <f t="shared" si="54"/>
      </c>
      <c r="H60" s="45">
        <f aca="true" t="shared" si="63" ref="H60:P60">IF(G60="","",G60+H$36*100/60/24)</f>
      </c>
      <c r="I60" s="45">
        <f t="shared" si="63"/>
      </c>
      <c r="J60" s="46">
        <f t="shared" si="63"/>
      </c>
      <c r="K60" s="47">
        <f t="shared" si="63"/>
      </c>
      <c r="L60" s="45">
        <f t="shared" si="63"/>
      </c>
      <c r="M60" s="46">
        <f t="shared" si="63"/>
      </c>
      <c r="N60" s="47">
        <f t="shared" si="63"/>
      </c>
      <c r="O60" s="45">
        <f t="shared" si="63"/>
      </c>
      <c r="P60" s="46">
        <f t="shared" si="63"/>
      </c>
    </row>
    <row r="61" spans="1:16" ht="16.5">
      <c r="A61" s="138"/>
      <c r="B61" s="50">
        <f t="shared" si="53"/>
      </c>
      <c r="C61" s="53">
        <f t="shared" si="53"/>
      </c>
      <c r="D61" s="53">
        <f t="shared" si="53"/>
      </c>
      <c r="E61" s="53">
        <f t="shared" si="53"/>
      </c>
      <c r="F61" s="93">
        <f t="shared" si="53"/>
      </c>
      <c r="G61" s="39">
        <f t="shared" si="54"/>
      </c>
      <c r="H61" s="37">
        <f aca="true" t="shared" si="64" ref="H61:P61">IF(G61="","",G61+H$36*100/60/24)</f>
      </c>
      <c r="I61" s="37">
        <f t="shared" si="64"/>
      </c>
      <c r="J61" s="38">
        <f t="shared" si="64"/>
      </c>
      <c r="K61" s="39">
        <f t="shared" si="64"/>
      </c>
      <c r="L61" s="37">
        <f t="shared" si="64"/>
      </c>
      <c r="M61" s="38">
        <f t="shared" si="64"/>
      </c>
      <c r="N61" s="39">
        <f t="shared" si="64"/>
      </c>
      <c r="O61" s="37">
        <f t="shared" si="64"/>
      </c>
      <c r="P61" s="38">
        <f t="shared" si="64"/>
      </c>
    </row>
    <row r="62" spans="1:16" ht="16.5">
      <c r="A62" s="138"/>
      <c r="B62" s="51">
        <f t="shared" si="53"/>
      </c>
      <c r="C62" s="83">
        <f t="shared" si="53"/>
      </c>
      <c r="D62" s="83">
        <f t="shared" si="53"/>
      </c>
      <c r="E62" s="83">
        <f t="shared" si="53"/>
      </c>
      <c r="F62" s="94">
        <f t="shared" si="53"/>
      </c>
      <c r="G62" s="43">
        <f t="shared" si="54"/>
      </c>
      <c r="H62" s="41">
        <f aca="true" t="shared" si="65" ref="H62:P62">IF(G62="","",G62+H$36*100/60/24)</f>
      </c>
      <c r="I62" s="41">
        <f t="shared" si="65"/>
      </c>
      <c r="J62" s="42">
        <f t="shared" si="65"/>
      </c>
      <c r="K62" s="43">
        <f t="shared" si="65"/>
      </c>
      <c r="L62" s="41">
        <f t="shared" si="65"/>
      </c>
      <c r="M62" s="42">
        <f t="shared" si="65"/>
      </c>
      <c r="N62" s="43">
        <f t="shared" si="65"/>
      </c>
      <c r="O62" s="41">
        <f t="shared" si="65"/>
      </c>
      <c r="P62" s="42">
        <f t="shared" si="65"/>
      </c>
    </row>
    <row r="63" spans="1:16" ht="16.5">
      <c r="A63" s="138"/>
      <c r="B63" s="52">
        <f t="shared" si="53"/>
      </c>
      <c r="C63" s="86">
        <f t="shared" si="53"/>
      </c>
      <c r="D63" s="86">
        <f t="shared" si="53"/>
      </c>
      <c r="E63" s="86">
        <f t="shared" si="53"/>
      </c>
      <c r="F63" s="95">
        <f t="shared" si="53"/>
      </c>
      <c r="G63" s="47">
        <f t="shared" si="54"/>
      </c>
      <c r="H63" s="45">
        <f aca="true" t="shared" si="66" ref="H63:P63">IF(G63="","",G63+H$36*100/60/24)</f>
      </c>
      <c r="I63" s="45">
        <f t="shared" si="66"/>
      </c>
      <c r="J63" s="46">
        <f t="shared" si="66"/>
      </c>
      <c r="K63" s="47">
        <f t="shared" si="66"/>
      </c>
      <c r="L63" s="45">
        <f t="shared" si="66"/>
      </c>
      <c r="M63" s="46">
        <f t="shared" si="66"/>
      </c>
      <c r="N63" s="47">
        <f t="shared" si="66"/>
      </c>
      <c r="O63" s="45">
        <f t="shared" si="66"/>
      </c>
      <c r="P63" s="46">
        <f t="shared" si="66"/>
      </c>
    </row>
    <row r="64" spans="1:16" ht="16.5">
      <c r="A64" s="138"/>
      <c r="B64" s="50">
        <f t="shared" si="53"/>
      </c>
      <c r="C64" s="53">
        <f t="shared" si="53"/>
      </c>
      <c r="D64" s="53">
        <f t="shared" si="53"/>
      </c>
      <c r="E64" s="53">
        <f t="shared" si="53"/>
      </c>
      <c r="F64" s="93">
        <f t="shared" si="53"/>
      </c>
      <c r="G64" s="39">
        <f t="shared" si="54"/>
      </c>
      <c r="H64" s="37">
        <f aca="true" t="shared" si="67" ref="H64:P64">IF(G64="","",G64+H$36*100/60/24)</f>
      </c>
      <c r="I64" s="37">
        <f t="shared" si="67"/>
      </c>
      <c r="J64" s="38">
        <f t="shared" si="67"/>
      </c>
      <c r="K64" s="39">
        <f t="shared" si="67"/>
      </c>
      <c r="L64" s="37">
        <f t="shared" si="67"/>
      </c>
      <c r="M64" s="38">
        <f t="shared" si="67"/>
      </c>
      <c r="N64" s="39">
        <f t="shared" si="67"/>
      </c>
      <c r="O64" s="37">
        <f t="shared" si="67"/>
      </c>
      <c r="P64" s="38">
        <f t="shared" si="67"/>
      </c>
    </row>
    <row r="65" spans="1:16" ht="16.5">
      <c r="A65" s="138"/>
      <c r="B65" s="51">
        <f t="shared" si="53"/>
      </c>
      <c r="C65" s="83">
        <f t="shared" si="53"/>
      </c>
      <c r="D65" s="83">
        <f t="shared" si="53"/>
      </c>
      <c r="E65" s="83">
        <f t="shared" si="53"/>
      </c>
      <c r="F65" s="94">
        <f t="shared" si="53"/>
      </c>
      <c r="G65" s="43">
        <f t="shared" si="54"/>
      </c>
      <c r="H65" s="41">
        <f aca="true" t="shared" si="68" ref="H65:P65">IF(G65="","",G65+H$36*100/60/24)</f>
      </c>
      <c r="I65" s="41">
        <f t="shared" si="68"/>
      </c>
      <c r="J65" s="42">
        <f t="shared" si="68"/>
      </c>
      <c r="K65" s="43">
        <f t="shared" si="68"/>
      </c>
      <c r="L65" s="41">
        <f t="shared" si="68"/>
      </c>
      <c r="M65" s="42">
        <f t="shared" si="68"/>
      </c>
      <c r="N65" s="43">
        <f t="shared" si="68"/>
      </c>
      <c r="O65" s="41">
        <f t="shared" si="68"/>
      </c>
      <c r="P65" s="42">
        <f t="shared" si="68"/>
      </c>
    </row>
    <row r="66" spans="1:16" ht="16.5">
      <c r="A66" s="138"/>
      <c r="B66" s="52">
        <f t="shared" si="53"/>
      </c>
      <c r="C66" s="86">
        <f t="shared" si="53"/>
      </c>
      <c r="D66" s="86">
        <f t="shared" si="53"/>
      </c>
      <c r="E66" s="86">
        <f t="shared" si="53"/>
      </c>
      <c r="F66" s="95">
        <f t="shared" si="53"/>
      </c>
      <c r="G66" s="47">
        <f t="shared" si="54"/>
      </c>
      <c r="H66" s="45">
        <f aca="true" t="shared" si="69" ref="H66:P66">IF(G66="","",G66+H$36*100/60/24)</f>
      </c>
      <c r="I66" s="45">
        <f t="shared" si="69"/>
      </c>
      <c r="J66" s="46">
        <f t="shared" si="69"/>
      </c>
      <c r="K66" s="47">
        <f t="shared" si="69"/>
      </c>
      <c r="L66" s="45">
        <f t="shared" si="69"/>
      </c>
      <c r="M66" s="46">
        <f t="shared" si="69"/>
      </c>
      <c r="N66" s="47">
        <f t="shared" si="69"/>
      </c>
      <c r="O66" s="45">
        <f t="shared" si="69"/>
      </c>
      <c r="P66" s="46">
        <f t="shared" si="69"/>
      </c>
    </row>
  </sheetData>
  <sheetProtection/>
  <mergeCells count="12">
    <mergeCell ref="A36:E36"/>
    <mergeCell ref="A37:A51"/>
    <mergeCell ref="A52:A66"/>
    <mergeCell ref="A1:F1"/>
    <mergeCell ref="A2:C2"/>
    <mergeCell ref="E2:F2"/>
    <mergeCell ref="A3:E3"/>
    <mergeCell ref="A4:A18"/>
    <mergeCell ref="A19:A33"/>
    <mergeCell ref="A34:F34"/>
    <mergeCell ref="A35:C35"/>
    <mergeCell ref="E35:F35"/>
  </mergeCells>
  <dataValidations count="1">
    <dataValidation type="list" allowBlank="1" showInputMessage="1" showErrorMessage="1" sqref="E2:F2">
      <formula1>$R$1:$R$5</formula1>
    </dataValidation>
  </dataValidations>
  <printOptions horizontalCentered="1" verticalCentered="1"/>
  <pageMargins left="0" right="0" top="0.1968503937007874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2014-08-07T04:38:08Z</cp:lastPrinted>
  <dcterms:created xsi:type="dcterms:W3CDTF">2013-06-18T12:59:48Z</dcterms:created>
  <dcterms:modified xsi:type="dcterms:W3CDTF">2014-08-07T05:44:13Z</dcterms:modified>
  <cp:category/>
  <cp:version/>
  <cp:contentType/>
  <cp:contentStatus/>
</cp:coreProperties>
</file>