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520" windowHeight="10905" firstSheet="5" activeTab="5"/>
  </bookViews>
  <sheets>
    <sheet name="基本資料" sheetId="1" state="hidden" r:id="rId1"/>
    <sheet name="資格賽編組表" sheetId="2" state="hidden" r:id="rId2"/>
    <sheet name="R1編組表" sheetId="3" state="hidden" r:id="rId3"/>
    <sheet name="R2編組表" sheetId="4" state="hidden" r:id="rId4"/>
    <sheet name="R3編組表" sheetId="5" state="hidden" r:id="rId5"/>
    <sheet name="R4編組表" sheetId="6" r:id="rId6"/>
    <sheet name="擊球速度" sheetId="7" r:id="rId7"/>
    <sheet name="編碼" sheetId="8" state="hidden" r:id="rId8"/>
    <sheet name="英文編組" sheetId="9" r:id="rId9"/>
  </sheets>
  <definedNames>
    <definedName name="_xlnm.Print_Area" localSheetId="2">'R1編組表'!$A$1:$F$79</definedName>
    <definedName name="_xlnm.Print_Area" localSheetId="3">'R2編組表'!$A$1:$F$79</definedName>
    <definedName name="_xlnm.Print_Area" localSheetId="4">'R3編組表'!$A$1:$F$79</definedName>
    <definedName name="_xlnm.Print_Area" localSheetId="5">'R4編組表'!$A$1:$F$79</definedName>
    <definedName name="_xlnm.Print_Area" localSheetId="1">'資格賽編組表'!$A$1:$F$33</definedName>
    <definedName name="_xlnm.Print_Area" localSheetId="6">'擊球速度'!$A$1:$P$66</definedName>
    <definedName name="_xlnm.Print_Titles" localSheetId="2">'R1編組表'!$1:$2</definedName>
    <definedName name="_xlnm.Print_Titles" localSheetId="3">'R2編組表'!$1:$2</definedName>
    <definedName name="_xlnm.Print_Titles" localSheetId="4">'R3編組表'!$1:$2</definedName>
    <definedName name="_xlnm.Print_Titles" localSheetId="5">'R4編組表'!$1:$2</definedName>
    <definedName name="中英對照">'編碼'!$A$2:$B$501</definedName>
    <definedName name="球場A">'基本資料'!$AC$26:$AD$40</definedName>
  </definedNames>
  <calcPr fullCalcOnLoad="1"/>
</workbook>
</file>

<file path=xl/sharedStrings.xml><?xml version="1.0" encoding="utf-8"?>
<sst xmlns="http://schemas.openxmlformats.org/spreadsheetml/2006/main" count="2384" uniqueCount="1229">
  <si>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</si>
  <si>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</si>
  <si>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</si>
  <si>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</si>
  <si>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</si>
  <si>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</si>
  <si>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</si>
  <si>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</si>
  <si>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</si>
  <si>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</si>
  <si>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</si>
  <si>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</si>
  <si>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</si>
  <si>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</si>
  <si>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</si>
  <si>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　　者各罰二桿)。</t>
  </si>
  <si>
    <t>　一參加比賽球員，請於開球前20分鐘向大會報到，並於開球前10分鐘至發球台等候開球及領取記分卡(超過時間</t>
  </si>
  <si>
    <t>張育琮</t>
  </si>
  <si>
    <t>孫薰懋</t>
  </si>
  <si>
    <t>林冠亨</t>
  </si>
  <si>
    <t>杜奎毅</t>
  </si>
  <si>
    <t>蕭宏宇</t>
  </si>
  <si>
    <t>吳偉成</t>
  </si>
  <si>
    <t>張修齊</t>
  </si>
  <si>
    <t>方胤晨</t>
  </si>
  <si>
    <t>陳昱翰</t>
  </si>
  <si>
    <t>辜柏雲</t>
  </si>
  <si>
    <t>呂孟恆</t>
  </si>
  <si>
    <t>洪瑞誠</t>
  </si>
  <si>
    <t>鍾又新</t>
  </si>
  <si>
    <t>劉澤森</t>
  </si>
  <si>
    <t>林宗翰</t>
  </si>
  <si>
    <t>駱承佑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</si>
  <si>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</si>
  <si>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</si>
  <si>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</si>
  <si>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</si>
  <si>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</si>
  <si>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</si>
  <si>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</si>
  <si>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</si>
  <si>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</si>
  <si>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</si>
  <si>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</si>
  <si>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</si>
  <si>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</si>
  <si>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</si>
  <si>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</si>
  <si>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</si>
  <si>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</si>
  <si>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</si>
  <si>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</si>
  <si>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</si>
  <si>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</si>
  <si>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</si>
  <si>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</si>
  <si>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</si>
  <si>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</si>
  <si>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</si>
  <si>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</si>
  <si>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方泓崴</t>
  </si>
  <si>
    <t>洪嘉駿</t>
  </si>
  <si>
    <t>張佑健</t>
  </si>
  <si>
    <t>許瑋哲</t>
  </si>
  <si>
    <t>黃書亞</t>
  </si>
  <si>
    <t>楊昌學</t>
  </si>
  <si>
    <t>蔡瑞杰</t>
  </si>
  <si>
    <t>賴嘉一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</si>
  <si>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</si>
  <si>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</si>
  <si>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</si>
  <si>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</si>
  <si>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</si>
  <si>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</si>
  <si>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</si>
  <si>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</si>
  <si>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</si>
  <si>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林敬源</t>
  </si>
  <si>
    <t>劉威毅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</si>
  <si>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</si>
  <si>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</si>
  <si>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</si>
  <si>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</si>
  <si>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</si>
  <si>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</si>
  <si>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</si>
  <si>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</si>
  <si>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</si>
  <si>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比 賽 名 稱</t>
  </si>
  <si>
    <t>比 賽 球 場</t>
  </si>
  <si>
    <t>比 賽 日 期</t>
  </si>
  <si>
    <t>～</t>
  </si>
  <si>
    <t>洞   　　別</t>
  </si>
  <si>
    <t>Out</t>
  </si>
  <si>
    <t>In</t>
  </si>
  <si>
    <t>標  準   桿</t>
  </si>
  <si>
    <t>加　　   時</t>
  </si>
  <si>
    <t>開 球 時 間</t>
  </si>
  <si>
    <t>每組間隔</t>
  </si>
  <si>
    <t>晉 級</t>
  </si>
  <si>
    <t>Hole</t>
  </si>
  <si>
    <t>Par</t>
  </si>
  <si>
    <t>Out開球</t>
  </si>
  <si>
    <t>In開球</t>
  </si>
  <si>
    <t>劉力維</t>
  </si>
  <si>
    <t>王偉祥   男公開</t>
  </si>
  <si>
    <t>蔡哲弘   男公開</t>
  </si>
  <si>
    <t>林為超   男Ｂ組</t>
  </si>
  <si>
    <t>彭鉦雄   男Ｂ組</t>
  </si>
  <si>
    <t>丁子軒   男Ｂ組</t>
  </si>
  <si>
    <t>沙比亞特馬克男Ｂ組</t>
  </si>
  <si>
    <t>林義淵   男Ｂ組</t>
  </si>
  <si>
    <t>謝霆葳   男Ｂ組</t>
  </si>
  <si>
    <t>蘇晉弘   男Ｂ組</t>
  </si>
  <si>
    <t>陳伯豪   男Ｂ組</t>
  </si>
  <si>
    <t>楊浚頡   男Ｂ組</t>
  </si>
  <si>
    <t>廖崇漢   男Ｂ組</t>
  </si>
  <si>
    <t>林銓泰   男Ｂ組</t>
  </si>
  <si>
    <t>涂郡庭   女Ａ組</t>
  </si>
  <si>
    <t>賴怡廷   女Ａ組</t>
  </si>
  <si>
    <t>洪若華   女Ａ組</t>
  </si>
  <si>
    <t>王薏涵   女Ａ組</t>
  </si>
  <si>
    <t>侯羽桑   女Ａ組</t>
  </si>
  <si>
    <t>黃筱涵   女Ａ組</t>
  </si>
  <si>
    <t>梁祺芬   女Ａ組</t>
  </si>
  <si>
    <t>郭涵涓   女Ａ組</t>
  </si>
  <si>
    <t>吳芷昀   女Ａ組</t>
  </si>
  <si>
    <t>呂孫儀   男Ａ組</t>
  </si>
  <si>
    <t>謝主典   男Ａ組</t>
  </si>
  <si>
    <t>洪昭鑫   男Ａ組</t>
  </si>
  <si>
    <t>王文暘   男Ａ組</t>
  </si>
  <si>
    <t>李昭樺   男Ａ組</t>
  </si>
  <si>
    <t>張彥翔   男Ａ組</t>
  </si>
  <si>
    <t>王偉軒   男Ａ組</t>
  </si>
  <si>
    <t>張庭嘉   男Ａ組</t>
  </si>
  <si>
    <t>劉永華   男Ａ組</t>
  </si>
  <si>
    <t>鍾力新   男Ａ組</t>
  </si>
  <si>
    <t>俞俊安   男Ａ組</t>
  </si>
  <si>
    <t>章巧宜   女公開</t>
  </si>
  <si>
    <t>伍以晴   女公開</t>
  </si>
  <si>
    <t>陳慈惠   女公開</t>
  </si>
  <si>
    <t>羅尹楨   女公開</t>
  </si>
  <si>
    <t>蔡欣恩   女公開</t>
  </si>
  <si>
    <t>侯羽薔   女Ｂ組</t>
  </si>
  <si>
    <t>張子怡   女Ｂ組</t>
  </si>
  <si>
    <t>張雅淳   女Ｂ組</t>
  </si>
  <si>
    <t>林子涵   女Ｂ組</t>
  </si>
  <si>
    <t>陳靜慈   女Ｂ組</t>
  </si>
  <si>
    <t>俞涵軒   女Ｂ組</t>
  </si>
  <si>
    <t>林冠妤   女Ｂ組</t>
  </si>
  <si>
    <t>謝映葶   女Ｂ組</t>
  </si>
  <si>
    <t>林婕恩   女Ｂ組</t>
  </si>
  <si>
    <t>曾彩晴   女Ｂ組</t>
  </si>
  <si>
    <t>柯亮宇   男Ｃ組</t>
  </si>
  <si>
    <t>陳衍仁   男Ｃ組</t>
  </si>
  <si>
    <t>陳頎森   男Ｃ組</t>
  </si>
  <si>
    <t>涂　睿   男Ｃ組</t>
  </si>
  <si>
    <t>林凡凱   男Ｄ組</t>
  </si>
  <si>
    <t>黃亭瑄   女CD組</t>
  </si>
  <si>
    <t>郭瑜恬   女CD組</t>
  </si>
  <si>
    <t>劉庭妤   女CD組</t>
  </si>
  <si>
    <t>安禾佑   女CD組</t>
  </si>
  <si>
    <t>劉芃姍   女CD組</t>
  </si>
  <si>
    <t>周書羽   女CD組</t>
  </si>
  <si>
    <t>溫楨祥   男Ａ組</t>
  </si>
  <si>
    <t>詹昱韋   男Ａ組</t>
  </si>
  <si>
    <t>簡士閔   男Ｄ組</t>
  </si>
  <si>
    <t>何祐誠   男Ａ組</t>
  </si>
  <si>
    <t>林潔心   女Ａ組</t>
  </si>
  <si>
    <t>劉威汎   男公開</t>
  </si>
  <si>
    <t>江以安   男公開</t>
  </si>
  <si>
    <t>陳睿昇   男公開</t>
  </si>
  <si>
    <t>許瑋哲   男公開</t>
  </si>
  <si>
    <t>林張恆   男公開</t>
  </si>
  <si>
    <t>林晟毓   男公開</t>
  </si>
  <si>
    <t>黃議增   男公開</t>
  </si>
  <si>
    <t xml:space="preserve"> -  - 87 -    87</t>
  </si>
  <si>
    <t xml:space="preserve"> -  - 91 -    91</t>
  </si>
  <si>
    <t xml:space="preserve"> -  - 78 -    78</t>
  </si>
  <si>
    <t xml:space="preserve"> -  - 104 -    104</t>
  </si>
  <si>
    <t xml:space="preserve"> -  - 80 -    80</t>
  </si>
  <si>
    <t xml:space="preserve"> -  - 95 -    95</t>
  </si>
  <si>
    <t xml:space="preserve"> -  - 77 -    77</t>
  </si>
  <si>
    <t>77 - 77 - 76 -    230</t>
  </si>
  <si>
    <t>74 - 73 - 72 -    219</t>
  </si>
  <si>
    <t>中華民國103年渣打全國業餘高爾夫冬季排名賽</t>
  </si>
  <si>
    <t>清泉崗高爾夫球場</t>
  </si>
  <si>
    <t>黃如楨</t>
  </si>
  <si>
    <t>張　慈</t>
  </si>
  <si>
    <t>唐瑋安</t>
  </si>
  <si>
    <t>毛怜絜</t>
  </si>
  <si>
    <t>陳宇涵</t>
  </si>
  <si>
    <t>李　嫣</t>
  </si>
  <si>
    <t>江雨璇</t>
  </si>
  <si>
    <t>杜宜瑾</t>
  </si>
  <si>
    <t>邱競鋒</t>
  </si>
  <si>
    <t>古宏超</t>
  </si>
  <si>
    <t>蔡政宏</t>
  </si>
  <si>
    <t>翁奕杞</t>
  </si>
  <si>
    <t>施岱佑</t>
  </si>
  <si>
    <t>劉又睿</t>
  </si>
  <si>
    <t>柯志達</t>
  </si>
  <si>
    <t>方胤人</t>
  </si>
  <si>
    <t>簡暄瑋</t>
  </si>
  <si>
    <t>黃祥嘉</t>
  </si>
  <si>
    <t>楊涵捷</t>
  </si>
  <si>
    <t>洪譽彰</t>
  </si>
  <si>
    <t>秦　勉</t>
  </si>
  <si>
    <t>曾子軒</t>
  </si>
  <si>
    <t>洪浩凱</t>
  </si>
  <si>
    <t>陳彥宇</t>
  </si>
  <si>
    <t>吳琛鈞</t>
  </si>
  <si>
    <t>葉祐源</t>
  </si>
  <si>
    <t>吳信霖</t>
  </si>
  <si>
    <t>邱瀚霆</t>
  </si>
  <si>
    <t>陳彥廷</t>
  </si>
  <si>
    <t>陳士揚</t>
  </si>
  <si>
    <t>胡　克</t>
  </si>
  <si>
    <t>黃彥傑</t>
  </si>
  <si>
    <t>陳冠州</t>
  </si>
  <si>
    <t>黃　頎</t>
  </si>
  <si>
    <t>張哲瑜</t>
  </si>
  <si>
    <t>林毓斌</t>
  </si>
  <si>
    <t>陳柏瑋</t>
  </si>
  <si>
    <t>施俊宇</t>
  </si>
  <si>
    <t>蔡顓至</t>
  </si>
  <si>
    <t>林遠惟</t>
  </si>
  <si>
    <t>翁一修   男公開</t>
  </si>
  <si>
    <t>李柏宏   男公開</t>
  </si>
  <si>
    <t>林宸駒   男Ｂ組</t>
  </si>
  <si>
    <t>蘇柏瑋   男Ｂ組</t>
  </si>
  <si>
    <t>楊孝哲   男Ｂ組</t>
  </si>
  <si>
    <t>蔡雨達   男Ｂ組</t>
  </si>
  <si>
    <t>葉佳胤   男Ｂ組</t>
  </si>
  <si>
    <t>陳宗揚   男Ｂ組</t>
  </si>
  <si>
    <t>張庭碩   男Ｂ組</t>
  </si>
  <si>
    <t>許維宸   男Ｂ組</t>
  </si>
  <si>
    <t>陳霆宇   男Ｂ組</t>
  </si>
  <si>
    <t>黃婉萍   女Ａ組</t>
  </si>
  <si>
    <t>佐佐木雪繪 女Ａ組</t>
  </si>
  <si>
    <t>吳曉玲   女Ａ組</t>
  </si>
  <si>
    <t>黃郁心   女Ａ組</t>
  </si>
  <si>
    <t>蔡禕佳   女Ａ組</t>
  </si>
  <si>
    <t>許諾心   女Ａ組</t>
  </si>
  <si>
    <t>呂承學   男Ａ組</t>
  </si>
  <si>
    <t>戴陽庭   男Ａ組</t>
  </si>
  <si>
    <t>邱瀚緯   男Ａ組</t>
  </si>
  <si>
    <t>史哲宇   男Ａ組</t>
  </si>
  <si>
    <t>吳心瑋   男Ａ組</t>
  </si>
  <si>
    <t>陳威勝   男Ａ組</t>
  </si>
  <si>
    <t>劉威廷   男Ａ組</t>
  </si>
  <si>
    <t>黃韋豪   男Ａ組</t>
  </si>
  <si>
    <t>曾豐棟   男Ａ組</t>
  </si>
  <si>
    <t>黃冠勳   男Ａ組</t>
  </si>
  <si>
    <t>孔德恕   男Ａ組</t>
  </si>
  <si>
    <t>陳守成   男Ａ組</t>
  </si>
  <si>
    <t>楊　傑   男Ａ組</t>
  </si>
  <si>
    <t>林柏凱   男Ａ組</t>
  </si>
  <si>
    <t>馮立顏   女Ｂ組</t>
  </si>
  <si>
    <t>楊斐茜   女Ｂ組</t>
  </si>
  <si>
    <t>劉少允   女Ｂ組</t>
  </si>
  <si>
    <t>林家榆   女Ｂ組</t>
  </si>
  <si>
    <t>石瑋岑   女Ｂ組</t>
  </si>
  <si>
    <t>邱譓芠   女Ｂ組</t>
  </si>
  <si>
    <t>詹芷綺   女Ｂ組</t>
  </si>
  <si>
    <t>姓　名</t>
  </si>
  <si>
    <t>洪棋剴   男Ｃ組</t>
  </si>
  <si>
    <t>李長祐   男Ｃ組</t>
  </si>
  <si>
    <t>陳佑宇   男Ｃ組</t>
  </si>
  <si>
    <t>黃威翔   男Ｄ組</t>
  </si>
  <si>
    <t>李冠汶   男Ｄ組</t>
  </si>
  <si>
    <t>黃伯恩   男Ｄ組</t>
  </si>
  <si>
    <t>石瑋琳   女CD組</t>
  </si>
  <si>
    <t>廖信淳   女CD組</t>
  </si>
  <si>
    <t>游家瑋</t>
  </si>
  <si>
    <t>廖崇廷   男Ａ組</t>
  </si>
  <si>
    <t>劉殷睿   男Ｃ組</t>
  </si>
  <si>
    <t>黃至晨   男Ｃ組</t>
  </si>
  <si>
    <t>涂　睿   男Ｃ組</t>
  </si>
  <si>
    <t>姓名</t>
  </si>
  <si>
    <t>name</t>
  </si>
  <si>
    <t>丁子云</t>
  </si>
  <si>
    <t>Zih-Yun Ting</t>
  </si>
  <si>
    <t>丁子軒</t>
  </si>
  <si>
    <t>Lawrence Ting</t>
  </si>
  <si>
    <t>孔德恕</t>
  </si>
  <si>
    <t>Te-Shu Kung</t>
  </si>
  <si>
    <t>方安蘋</t>
  </si>
  <si>
    <t>An-Ping Fang</t>
  </si>
  <si>
    <t>Hung-Wei Fang</t>
  </si>
  <si>
    <t>方柏評</t>
  </si>
  <si>
    <t>Po-Ping Fang</t>
  </si>
  <si>
    <t>Yin-Jen Fang</t>
  </si>
  <si>
    <t>Yin-Chang Fang</t>
  </si>
  <si>
    <t>方傳崴</t>
  </si>
  <si>
    <t>Chuan-Wei Fang</t>
  </si>
  <si>
    <t>Ling-Chieh Mao</t>
  </si>
  <si>
    <t>王　琪</t>
  </si>
  <si>
    <t>Chi Wang</t>
  </si>
  <si>
    <t>王小忠</t>
  </si>
  <si>
    <t>Hsiao-Chung Wang</t>
  </si>
  <si>
    <t>王文暘</t>
  </si>
  <si>
    <t>Wen-Yang Wang</t>
  </si>
  <si>
    <t>王仲誠</t>
  </si>
  <si>
    <t>Chung-Cheng Wang</t>
  </si>
  <si>
    <t>王珉鈞</t>
  </si>
  <si>
    <t>Mimi Wang</t>
  </si>
  <si>
    <t>王晟合</t>
  </si>
  <si>
    <t>Cheng-Ho Wang</t>
  </si>
  <si>
    <t>王偉倫</t>
  </si>
  <si>
    <t>Wei-Lun Wang</t>
  </si>
  <si>
    <t>王偉軒</t>
  </si>
  <si>
    <t>Wei-Hsuan Wang</t>
  </si>
  <si>
    <t>王偉祥</t>
  </si>
  <si>
    <t>Wei-Hsiang Wang</t>
  </si>
  <si>
    <t>王晸諺</t>
  </si>
  <si>
    <t>Cheng-Yen Wang</t>
  </si>
  <si>
    <t>王裕傑</t>
  </si>
  <si>
    <t>Yu-Chieh Wang</t>
  </si>
  <si>
    <t>王薏涵</t>
  </si>
  <si>
    <t>Yi-Han Wang</t>
  </si>
  <si>
    <t>王璽安</t>
  </si>
  <si>
    <t>Hsi-An Wang</t>
  </si>
  <si>
    <t>古祐誠</t>
  </si>
  <si>
    <t>Yu-Cheng Ku</t>
  </si>
  <si>
    <t>史哲宇</t>
  </si>
  <si>
    <t>Che-Yu Shih</t>
  </si>
  <si>
    <t>石澄璇</t>
  </si>
  <si>
    <t>Cheng-Hsuan Shih</t>
  </si>
  <si>
    <t>伍以晴</t>
  </si>
  <si>
    <t>Yi-Ching Wu</t>
  </si>
  <si>
    <t>安禾佑</t>
  </si>
  <si>
    <t>An-Ho Yu</t>
  </si>
  <si>
    <t>朱家儀</t>
  </si>
  <si>
    <t>Chia-Yi Chu</t>
  </si>
  <si>
    <t>朱庭昀</t>
  </si>
  <si>
    <t>Ting-Yun Chu</t>
  </si>
  <si>
    <t>朱堃誠</t>
  </si>
  <si>
    <t>Kun-Cheng Chu</t>
  </si>
  <si>
    <t>江以安</t>
  </si>
  <si>
    <t>Ian Chiang</t>
  </si>
  <si>
    <t>江以晨</t>
  </si>
  <si>
    <t>I-Chen Chiang</t>
  </si>
  <si>
    <t>Yu-Hsiuan Chiang</t>
  </si>
  <si>
    <t>江婉瑜</t>
  </si>
  <si>
    <t>Wan-Yu Chiang</t>
  </si>
  <si>
    <t>池敏祺</t>
  </si>
  <si>
    <t>Min-Chi Chih</t>
  </si>
  <si>
    <t>Yukie Sasaki</t>
  </si>
  <si>
    <t>何易叡</t>
  </si>
  <si>
    <t>Yi-Jui Ho</t>
  </si>
  <si>
    <t>何昱震</t>
  </si>
  <si>
    <t>Yu-Chen Ho</t>
  </si>
  <si>
    <t>何祐誠</t>
  </si>
  <si>
    <t>Yu-Cheng Ho</t>
  </si>
  <si>
    <t>何紹丞</t>
  </si>
  <si>
    <t>Shao-Cheng Ho</t>
  </si>
  <si>
    <t>何熠宸</t>
  </si>
  <si>
    <t>Yi-Chen Ho</t>
  </si>
  <si>
    <t>余明鴻</t>
  </si>
  <si>
    <t>Ming-Hung Yu</t>
  </si>
  <si>
    <t>余政諺</t>
  </si>
  <si>
    <t>Cheng-Yen Yu</t>
  </si>
  <si>
    <t>吳心瑋</t>
  </si>
  <si>
    <t>Hsin-Wei Wu</t>
  </si>
  <si>
    <t>吳宏原</t>
  </si>
  <si>
    <t>Hung-Yuan Wu</t>
  </si>
  <si>
    <t>吳育愷</t>
  </si>
  <si>
    <t>Yu-Kai Wu</t>
  </si>
  <si>
    <t>吳佳瑩</t>
  </si>
  <si>
    <t>Chia-Yin Wu</t>
  </si>
  <si>
    <t>吳芷昀</t>
  </si>
  <si>
    <t>Chih-Yun Wu</t>
  </si>
  <si>
    <t>吳政憲</t>
  </si>
  <si>
    <t>Cheng-Hsien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</si>
  <si>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</si>
  <si>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</si>
  <si>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</si>
  <si>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</si>
  <si>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</si>
  <si>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</si>
  <si>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</si>
  <si>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</si>
  <si>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</si>
  <si>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</si>
  <si>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Sun-Yi Lu</t>
  </si>
  <si>
    <t>宋有娟</t>
  </si>
  <si>
    <t>Yu-Chuan Sung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</si>
  <si>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</si>
  <si>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</si>
  <si>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</si>
  <si>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</si>
  <si>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</si>
  <si>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</si>
  <si>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</si>
  <si>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　曈</t>
  </si>
  <si>
    <t>Tung Li</t>
  </si>
  <si>
    <t>李名祥</t>
  </si>
  <si>
    <t>Ming-Hsiang Lee</t>
  </si>
  <si>
    <t>李佳琳</t>
  </si>
  <si>
    <t>Chia-Ling Lee</t>
  </si>
  <si>
    <t>李佳霈</t>
  </si>
  <si>
    <t>Chia-Pei Lee</t>
  </si>
  <si>
    <t>李玠柏</t>
  </si>
  <si>
    <t>Chieh-Po Lee</t>
  </si>
  <si>
    <t>李俊翰</t>
  </si>
  <si>
    <t>Chun-Han Lee</t>
  </si>
  <si>
    <t>李俞伶</t>
  </si>
  <si>
    <t>Yu-Ling Lee</t>
  </si>
  <si>
    <t>李冠汶</t>
  </si>
  <si>
    <t>Kuan-Wen Lee</t>
  </si>
  <si>
    <t>李映彤</t>
  </si>
  <si>
    <t>Ying-Tung Lee</t>
  </si>
  <si>
    <t>李昭樺</t>
  </si>
  <si>
    <t>Chao-Hua Lee</t>
  </si>
  <si>
    <t>李昱伶</t>
  </si>
  <si>
    <t>李柏宏</t>
  </si>
  <si>
    <t>Po-Hung Lee</t>
  </si>
  <si>
    <t>李湄淇</t>
  </si>
  <si>
    <t>Mei-Chi Lee</t>
  </si>
  <si>
    <t>李維哲</t>
  </si>
  <si>
    <t>Wei-Che Lee</t>
  </si>
  <si>
    <t>Yi-Chin Tu</t>
  </si>
  <si>
    <t>沈欣諭</t>
  </si>
  <si>
    <t>Hsin-Yu Shen</t>
  </si>
  <si>
    <t>沈威成</t>
  </si>
  <si>
    <t>Wei-Cheng Shen</t>
  </si>
  <si>
    <t>沈鈞皓</t>
  </si>
  <si>
    <t>Chun-Hao Shen</t>
  </si>
  <si>
    <t>Sabiat Mark</t>
  </si>
  <si>
    <t>卓傑生</t>
  </si>
  <si>
    <t>Jason Cho</t>
  </si>
  <si>
    <t>周子安</t>
  </si>
  <si>
    <t>Tzu-An Chou</t>
  </si>
  <si>
    <t>周子筠</t>
  </si>
  <si>
    <t>Tzu-Yun Chou</t>
  </si>
  <si>
    <t>周怡岑</t>
  </si>
  <si>
    <t>Yi-Tsen Chou</t>
  </si>
  <si>
    <t>周雨農</t>
  </si>
  <si>
    <t>Yu-Nun Chou</t>
  </si>
  <si>
    <t>周咨佑</t>
  </si>
  <si>
    <t>Tzu-Yu Chou</t>
  </si>
  <si>
    <t>周威丞</t>
  </si>
  <si>
    <t>Wei-Cheng Chou</t>
  </si>
  <si>
    <t>周書羽</t>
  </si>
  <si>
    <t>Shu-Yu Chou</t>
  </si>
  <si>
    <t>林　緯</t>
  </si>
  <si>
    <t>Wei Lin</t>
  </si>
  <si>
    <t>林大維</t>
  </si>
  <si>
    <t>Ta-Wei Lin</t>
  </si>
  <si>
    <t>林子涵</t>
  </si>
  <si>
    <t>Tzu-Han Lin</t>
  </si>
  <si>
    <t>林余祐</t>
  </si>
  <si>
    <t>Yu-Yu Lin</t>
  </si>
  <si>
    <t>林辛豪</t>
  </si>
  <si>
    <t>Hsin-Hao Lin</t>
  </si>
  <si>
    <t>Chung-Han Lin</t>
  </si>
  <si>
    <t>林尚澤</t>
  </si>
  <si>
    <t>Shang-Tse Lin</t>
  </si>
  <si>
    <t>林岡弘</t>
  </si>
  <si>
    <t>Gary Lin</t>
  </si>
  <si>
    <t>林怡潓</t>
  </si>
  <si>
    <t>Yi-Hui Lin</t>
  </si>
  <si>
    <t>林芷萱</t>
  </si>
  <si>
    <t>Chih-Hsuan Lin</t>
  </si>
  <si>
    <t>Kuan-Heng Lin</t>
  </si>
  <si>
    <t>林冠妤</t>
  </si>
  <si>
    <t>Kuan-Yu Lin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</si>
  <si>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</si>
  <si>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</si>
  <si>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</si>
  <si>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</si>
  <si>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</si>
  <si>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</si>
  <si>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</si>
  <si>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</si>
  <si>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林洪鈺</t>
  </si>
  <si>
    <t>Hung-Yu Lin</t>
  </si>
  <si>
    <t>林為超</t>
  </si>
  <si>
    <t>Wei-Chao Lin</t>
  </si>
  <si>
    <t>林家榆</t>
  </si>
  <si>
    <t>Joy Lin</t>
  </si>
  <si>
    <t>林家睿</t>
  </si>
  <si>
    <t>Chia-Jui Lin</t>
  </si>
  <si>
    <t>林宸諒</t>
  </si>
  <si>
    <t>Chen-Liang Lin</t>
  </si>
  <si>
    <t>林宸駒</t>
  </si>
  <si>
    <t>Chen-Chu Lin</t>
  </si>
  <si>
    <t>林晟毓</t>
  </si>
  <si>
    <t>Cheng-Yu Lin</t>
  </si>
  <si>
    <t>林婕恩</t>
  </si>
  <si>
    <t>Jie-En Lin</t>
  </si>
  <si>
    <t>林張恆</t>
  </si>
  <si>
    <t>Chang-Heng Lin</t>
  </si>
  <si>
    <t>林紹白</t>
  </si>
  <si>
    <t>Hsiao-Pai Lin</t>
  </si>
  <si>
    <t>林景緒</t>
  </si>
  <si>
    <t>Ching-Hsu Lin</t>
  </si>
  <si>
    <t>Ching-Yuan Lin</t>
  </si>
  <si>
    <t>林煒傑</t>
  </si>
  <si>
    <t>Wei-Jie Lin</t>
  </si>
  <si>
    <t>林義淵</t>
  </si>
  <si>
    <t>Yi-Yuan Lin</t>
  </si>
  <si>
    <t>林鼎勝</t>
  </si>
  <si>
    <t>Ding-Sheng Lin</t>
  </si>
  <si>
    <t>Yuan-Wei Lin</t>
  </si>
  <si>
    <t>林銓泰</t>
  </si>
  <si>
    <t>Chuan-Tai Lin</t>
  </si>
  <si>
    <t>林潔心</t>
  </si>
  <si>
    <t>Chieh-Hsin Lin</t>
  </si>
  <si>
    <t>邱士恩</t>
  </si>
  <si>
    <t>Shih-En Chiu</t>
  </si>
  <si>
    <t>邱弘鈞</t>
  </si>
  <si>
    <t>Hung-Chun Chiu</t>
  </si>
  <si>
    <t>邱昱嘉</t>
  </si>
  <si>
    <t>Yu-Chia Chiu</t>
  </si>
  <si>
    <t>邱瀚緯</t>
  </si>
  <si>
    <t>Han-Wei Chiu</t>
  </si>
  <si>
    <t>Han-Ting Chiu</t>
  </si>
  <si>
    <t>邱譓芠</t>
  </si>
  <si>
    <t>Hui-Wen Chiu</t>
  </si>
  <si>
    <t>侯羽桑</t>
  </si>
  <si>
    <t>Yu-Sang Hou</t>
  </si>
  <si>
    <t>侯羽薔</t>
  </si>
  <si>
    <t>Yu-Chiang Hou</t>
  </si>
  <si>
    <t>俞俊安</t>
  </si>
  <si>
    <t>Chun-An Yu</t>
  </si>
  <si>
    <t>俞涵軒</t>
  </si>
  <si>
    <t>Han-Hsuan Yu</t>
  </si>
  <si>
    <t>姜威存</t>
  </si>
  <si>
    <t>Wei-Tsun Chiang</t>
  </si>
  <si>
    <t>施志澔</t>
  </si>
  <si>
    <t>Chih-Hao Shih</t>
  </si>
  <si>
    <t>Chun-Yu Shih</t>
  </si>
  <si>
    <t>施柔羽</t>
  </si>
  <si>
    <t>Jou-Yu Shih</t>
  </si>
  <si>
    <t>柯亮宇</t>
  </si>
  <si>
    <t>Liang-Yu Ko</t>
  </si>
  <si>
    <t>洪子傑</t>
  </si>
  <si>
    <t>Tzu-Chieh Hung</t>
  </si>
  <si>
    <t>洪玉霖</t>
  </si>
  <si>
    <t>Yuh-Lin Hung</t>
  </si>
  <si>
    <t>洪昭鑫</t>
  </si>
  <si>
    <t>Chao-Hsin Hung</t>
  </si>
  <si>
    <t>洪若華</t>
  </si>
  <si>
    <t>Jou-Hua Hung</t>
  </si>
  <si>
    <t xml:space="preserve">Hao-Kai Hnng </t>
  </si>
  <si>
    <t>洪珮綺</t>
  </si>
  <si>
    <t>Pei-Chi Hung</t>
  </si>
  <si>
    <t>洪紫庭</t>
  </si>
  <si>
    <t>Tzu-Ting Hung</t>
  </si>
  <si>
    <t>Jui-Cheng Hung</t>
  </si>
  <si>
    <t>洪義哲</t>
  </si>
  <si>
    <t>Yi-Che Hung</t>
  </si>
  <si>
    <t>Chia-Chun Hung</t>
  </si>
  <si>
    <t>洪璨祥</t>
  </si>
  <si>
    <t>Tsan-Hsiang Hung</t>
  </si>
  <si>
    <t>Ke Hu</t>
  </si>
  <si>
    <t>范揚嘉</t>
  </si>
  <si>
    <t>Yang-Chia Fan</t>
  </si>
  <si>
    <t>郁淞壹</t>
  </si>
  <si>
    <t>Sung-I Yu</t>
  </si>
  <si>
    <t>Wei-An Tang</t>
  </si>
  <si>
    <t>Shing-Mou Sun</t>
  </si>
  <si>
    <t>徐兆維</t>
  </si>
  <si>
    <t>Chao-Wei Hsu</t>
  </si>
  <si>
    <t>徐嘉哲</t>
  </si>
  <si>
    <t>Chia-Che Hsu</t>
  </si>
  <si>
    <t>涂　睿</t>
  </si>
  <si>
    <t>Jui Tu</t>
  </si>
  <si>
    <t>涂郡庭</t>
  </si>
  <si>
    <t>Chun-Ting Tu</t>
  </si>
  <si>
    <t>Mien Chin</t>
  </si>
  <si>
    <t>翁一修</t>
  </si>
  <si>
    <t>Yi-Hsiu Weng</t>
  </si>
  <si>
    <t>馬家富</t>
  </si>
  <si>
    <t>Chia-Fu Ma</t>
  </si>
  <si>
    <t>馬慧媛</t>
  </si>
  <si>
    <t>Hui-Yuan Ma</t>
  </si>
  <si>
    <t>高　藤</t>
  </si>
  <si>
    <t>Teng Kao</t>
  </si>
  <si>
    <t>高俊凱</t>
  </si>
  <si>
    <t>Chun-Kai Kao</t>
  </si>
  <si>
    <t>高紫琳</t>
  </si>
  <si>
    <t>Tzu-Ling Kao</t>
  </si>
  <si>
    <t>Daphne T.Chang</t>
  </si>
  <si>
    <t>張　群</t>
  </si>
  <si>
    <t>Chun Chang</t>
  </si>
  <si>
    <t>張子怡</t>
  </si>
  <si>
    <t>Tzu-Yi Chang</t>
  </si>
  <si>
    <t>張予禎</t>
  </si>
  <si>
    <t>Yu-Chen Chang</t>
  </si>
  <si>
    <t>張文揚</t>
  </si>
  <si>
    <t>Wen-Yang Chang</t>
  </si>
  <si>
    <t>Yu-Chien Chang</t>
  </si>
  <si>
    <t>Yu-Tsung Chang</t>
  </si>
  <si>
    <t>張育僑</t>
  </si>
  <si>
    <t>Yu-Chiao Chang</t>
  </si>
  <si>
    <t>張亞琦</t>
  </si>
  <si>
    <t>Ya-Chi Chang</t>
  </si>
  <si>
    <t>張怡涵</t>
  </si>
  <si>
    <t>Yi-Han Chang</t>
  </si>
  <si>
    <t>張昕樵</t>
  </si>
  <si>
    <t>Hsin-Chiao Chang</t>
  </si>
  <si>
    <t>張雨心</t>
  </si>
  <si>
    <t>Yu-Hsin Chang</t>
  </si>
  <si>
    <t>張彥翔</t>
  </si>
  <si>
    <t>Yen-Hsiang Chang</t>
  </si>
  <si>
    <t>Hsiu-Chi Chang</t>
  </si>
  <si>
    <t>張倚嘉</t>
  </si>
  <si>
    <t>Yi-Chia Chang</t>
  </si>
  <si>
    <t>Che-Yu Chang</t>
  </si>
  <si>
    <t>張家誠</t>
  </si>
  <si>
    <t>Chia-Cheng Chang</t>
  </si>
  <si>
    <t>張峰銓</t>
  </si>
  <si>
    <t>Feng-Chuan Chang</t>
  </si>
  <si>
    <t>張庭嘉</t>
  </si>
  <si>
    <t>Ting-Chia Chang</t>
  </si>
  <si>
    <t>張庭碩</t>
  </si>
  <si>
    <t>Ting-Shuo Chang</t>
  </si>
  <si>
    <t>張書維</t>
  </si>
  <si>
    <t>Shu-Wei Chang</t>
  </si>
  <si>
    <t>張祐誠</t>
  </si>
  <si>
    <t>Yu-Cheng Chang</t>
  </si>
  <si>
    <t>張連璋</t>
  </si>
  <si>
    <t>Lien-Chang Chang</t>
  </si>
  <si>
    <t>張勛宸</t>
  </si>
  <si>
    <t>Shun-Chen Chang</t>
  </si>
  <si>
    <t>張竣凱</t>
  </si>
  <si>
    <t>Chun-Kai Chang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</si>
  <si>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</si>
  <si>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</si>
  <si>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</si>
  <si>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</si>
  <si>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</si>
  <si>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</si>
  <si>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</si>
  <si>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</si>
  <si>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</si>
  <si>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</si>
  <si>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</si>
  <si>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Chiao-Yi Chang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</si>
  <si>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</si>
  <si>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</si>
  <si>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</si>
  <si>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</si>
  <si>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</si>
  <si>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</si>
  <si>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</si>
  <si>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</si>
  <si>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</si>
  <si>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</si>
  <si>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</si>
  <si>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</si>
  <si>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</si>
  <si>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</si>
  <si>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</si>
  <si>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</si>
  <si>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</si>
  <si>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</si>
  <si>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許維宸</t>
  </si>
  <si>
    <t>Wei-Chen Hsu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</si>
  <si>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</si>
  <si>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</si>
  <si>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</si>
  <si>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</si>
  <si>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</si>
  <si>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</si>
  <si>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</si>
  <si>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Han-Chuan Kuo</t>
  </si>
  <si>
    <t>郭傳良</t>
  </si>
  <si>
    <t>Chuan-Liang Kuo</t>
  </si>
  <si>
    <t>郭鉦唯</t>
  </si>
  <si>
    <t>Cheng-Wei Kuo</t>
  </si>
  <si>
    <t>郭翰農</t>
  </si>
  <si>
    <t>Han-Nong Kuo</t>
  </si>
  <si>
    <t>郭謙羿</t>
  </si>
  <si>
    <t>Chieh-Yi Kuo</t>
  </si>
  <si>
    <t>陳　萱</t>
  </si>
  <si>
    <t>Hsuan Chen</t>
  </si>
  <si>
    <t>陳　澤</t>
  </si>
  <si>
    <t>Tse Chen</t>
  </si>
  <si>
    <t>陳之敏</t>
  </si>
  <si>
    <t>Chih-Min Chen</t>
  </si>
  <si>
    <t>陳宇凡</t>
  </si>
  <si>
    <t>Yu-Fan Chen</t>
  </si>
  <si>
    <t>陳宇茹</t>
  </si>
  <si>
    <t>Yu-Ju Chen</t>
  </si>
  <si>
    <t>Yu-Han Chen</t>
  </si>
  <si>
    <t>陳守成</t>
  </si>
  <si>
    <t>Sou-Cheng Chen</t>
  </si>
  <si>
    <t>陳伯豪</t>
  </si>
  <si>
    <t>Po-Hao Chen</t>
  </si>
  <si>
    <t>陳伶潔</t>
  </si>
  <si>
    <t>Ling-Chieh Chen</t>
  </si>
  <si>
    <t>陳芃翰</t>
  </si>
  <si>
    <t>Peng-Han Chen</t>
  </si>
  <si>
    <t>陳宗揚</t>
  </si>
  <si>
    <t>Tsung-Yang Chen</t>
  </si>
  <si>
    <t>陳怡安</t>
  </si>
  <si>
    <t>Yi-An Chen</t>
  </si>
  <si>
    <t>陳怡璇</t>
  </si>
  <si>
    <t>Yi-Hsuan Chen</t>
  </si>
  <si>
    <t>陳怡馨</t>
  </si>
  <si>
    <t>Yi-Hsin Chen</t>
  </si>
  <si>
    <t>Kuan-Chou Chen</t>
  </si>
  <si>
    <t>陳冠豪</t>
  </si>
  <si>
    <t>Kuan-Hao Chen</t>
  </si>
  <si>
    <t>陳奕融</t>
  </si>
  <si>
    <t>Steffi Chen</t>
  </si>
  <si>
    <t>陳姿凝</t>
  </si>
  <si>
    <t>Tzu-Ning Chen</t>
  </si>
  <si>
    <t>陳威勝</t>
  </si>
  <si>
    <t>Wei-Sheng Chen</t>
  </si>
  <si>
    <t>陳宥蓁</t>
  </si>
  <si>
    <t>Yu-Chen Chen</t>
  </si>
  <si>
    <t>Yen-Yu Chen</t>
  </si>
  <si>
    <t>Yen-Ting Chen</t>
  </si>
  <si>
    <t>陳政銓</t>
  </si>
  <si>
    <t>Cheng-Chuan Chen</t>
  </si>
  <si>
    <t>陳政憲</t>
  </si>
  <si>
    <t>Cheng-Hsien Chen</t>
  </si>
  <si>
    <t>Hans Chen</t>
  </si>
  <si>
    <t>Po-Wei Chen</t>
  </si>
  <si>
    <t>陳柏霖</t>
  </si>
  <si>
    <t>Po-Lin Chen</t>
  </si>
  <si>
    <t>陳寅柔</t>
  </si>
  <si>
    <t>Yin-Jou Chen</t>
  </si>
  <si>
    <t>陳敏柔</t>
  </si>
  <si>
    <t>Min-Jou Chen</t>
  </si>
  <si>
    <t>陳敏薰</t>
  </si>
  <si>
    <t>Min-Hsun Chen</t>
  </si>
  <si>
    <t>陳傑生</t>
  </si>
  <si>
    <t>Chieh-Sheng Chen</t>
  </si>
  <si>
    <t>陳翔揚</t>
  </si>
  <si>
    <t>Hsiang-Yang Chen</t>
  </si>
  <si>
    <t>陳慈惠</t>
  </si>
  <si>
    <t>Cih-Hui Chen</t>
  </si>
  <si>
    <t>陳葶伃</t>
  </si>
  <si>
    <t>Ting-Yu Chen</t>
  </si>
  <si>
    <t>陳裔東</t>
  </si>
  <si>
    <t>Yi-Tung Chen</t>
  </si>
  <si>
    <t>陳頎森</t>
  </si>
  <si>
    <t>Chi-Sen Chen</t>
  </si>
  <si>
    <t>陳睿昇</t>
  </si>
  <si>
    <t>Jui-Sheng Chen</t>
  </si>
  <si>
    <t>陳綵妮</t>
  </si>
  <si>
    <t>Tsai-Ni Chen</t>
  </si>
  <si>
    <t>陳霆宇</t>
  </si>
  <si>
    <t>陳靜慈</t>
  </si>
  <si>
    <t>Ching-Tzu Chen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</si>
  <si>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</si>
  <si>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</si>
  <si>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</si>
  <si>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</si>
  <si>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</si>
  <si>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</si>
  <si>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</si>
  <si>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Cheng-Hsiung Peng</t>
  </si>
  <si>
    <t>曾　晟</t>
  </si>
  <si>
    <t>Chang Tseng</t>
  </si>
  <si>
    <t>曾　楨</t>
  </si>
  <si>
    <t>Chen Tseng</t>
  </si>
  <si>
    <t>Tzu-Hsuan Tseng</t>
  </si>
  <si>
    <t>曾昶峰</t>
  </si>
  <si>
    <t>Chang-Feng Tseng</t>
  </si>
  <si>
    <t>曾紀仁</t>
  </si>
  <si>
    <t>Chi-Jen Tseng</t>
  </si>
  <si>
    <t>曾彩晴</t>
  </si>
  <si>
    <t>Tsai-Ching Tseng</t>
  </si>
  <si>
    <t>曾凱暄</t>
  </si>
  <si>
    <t>Kai-Hsuan Tseng</t>
  </si>
  <si>
    <t>曾豐棟</t>
  </si>
  <si>
    <t>Fu-Tung Tseng</t>
  </si>
  <si>
    <t>曾譯慶</t>
  </si>
  <si>
    <t>Yi-Ching Tseng</t>
  </si>
  <si>
    <t>湯燿嘉</t>
  </si>
  <si>
    <t>Yao-Chia Tang</t>
  </si>
  <si>
    <t>程思嘉</t>
  </si>
  <si>
    <t>Ssu-Chia Cheng</t>
  </si>
  <si>
    <t>賀威瑋</t>
  </si>
  <si>
    <t>Wei-Wei Ho</t>
  </si>
  <si>
    <t>Po-Yun Ku</t>
  </si>
  <si>
    <t>鄂鈺涵</t>
  </si>
  <si>
    <t>Yu-Han E</t>
  </si>
  <si>
    <t>馮立顏</t>
  </si>
  <si>
    <t>Li-Yen Feng</t>
  </si>
  <si>
    <t>馮冠湧</t>
  </si>
  <si>
    <t>Kuan-Yung Feng</t>
  </si>
  <si>
    <t>黃　靖</t>
  </si>
  <si>
    <t>Ching Huang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</si>
  <si>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</si>
  <si>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</si>
  <si>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</si>
  <si>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</si>
  <si>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</si>
  <si>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</si>
  <si>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</si>
  <si>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Ju-Chen Huang</t>
  </si>
  <si>
    <t>黃至翊</t>
  </si>
  <si>
    <t>Chih-Yi Huang</t>
  </si>
  <si>
    <t>黃至謙</t>
  </si>
  <si>
    <t>Chih-Chieh Huang</t>
  </si>
  <si>
    <t>黃言奕</t>
  </si>
  <si>
    <t>Yen-Yi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</si>
  <si>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</si>
  <si>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</si>
  <si>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</si>
  <si>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</si>
  <si>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</si>
  <si>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</si>
  <si>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</si>
  <si>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</si>
  <si>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</si>
  <si>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</si>
  <si>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</si>
  <si>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</si>
  <si>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</si>
  <si>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Yu-Hsin Huang</t>
  </si>
  <si>
    <t>黃郁翔</t>
  </si>
  <si>
    <t>Yu-Hsiang Huang</t>
  </si>
  <si>
    <t>黃郁評</t>
  </si>
  <si>
    <t>Yu-Ping Huang</t>
  </si>
  <si>
    <t>黃郁寧</t>
  </si>
  <si>
    <t>Yu-Ning Huang</t>
  </si>
  <si>
    <t>黃韋豪</t>
  </si>
  <si>
    <t>Wei-Hao Huang</t>
  </si>
  <si>
    <t>Shu-Ya Huang</t>
  </si>
  <si>
    <t>黃婉萍</t>
  </si>
  <si>
    <t>Wan-Ping Huang</t>
  </si>
  <si>
    <t>Hsiang-Chia Huang</t>
  </si>
  <si>
    <t>黃紹恩</t>
  </si>
  <si>
    <t>Shao-En Huang</t>
  </si>
  <si>
    <t>黃紹勛</t>
  </si>
  <si>
    <t>Shao-Shun Huang</t>
  </si>
  <si>
    <t>黃筠筑</t>
  </si>
  <si>
    <t>Yun-Chu Huang</t>
  </si>
  <si>
    <t>黃筱涵</t>
  </si>
  <si>
    <t>Hsiao-Han Huang</t>
  </si>
  <si>
    <t>黃鈺睿</t>
  </si>
  <si>
    <t>Yu-Jui Huang</t>
  </si>
  <si>
    <t>黃銘朔</t>
  </si>
  <si>
    <t xml:space="preserve">Min-Su Haung </t>
  </si>
  <si>
    <t>黃議增</t>
  </si>
  <si>
    <t>Yi-Tseng Huang</t>
  </si>
  <si>
    <t>楊　傑</t>
  </si>
  <si>
    <t>Chieh Yang</t>
  </si>
  <si>
    <t>楊子賢</t>
  </si>
  <si>
    <t>Tzu-Hsien Yang</t>
  </si>
  <si>
    <t>楊少閎</t>
  </si>
  <si>
    <t>Shao-Hung Yang</t>
  </si>
  <si>
    <t>楊孝哲</t>
  </si>
  <si>
    <t>Hsiao-Che Yang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</si>
  <si>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</si>
  <si>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</si>
  <si>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</si>
  <si>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</si>
  <si>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</si>
  <si>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</si>
  <si>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</si>
  <si>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</si>
  <si>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</si>
  <si>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</si>
  <si>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</si>
  <si>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楊斐茜</t>
  </si>
  <si>
    <t>Fei-Chien Yang</t>
  </si>
  <si>
    <t>楊斐棋</t>
  </si>
  <si>
    <t>Fei-Chi Yang</t>
  </si>
  <si>
    <t>楊棋文</t>
  </si>
  <si>
    <t>Chi-Wen Yang</t>
  </si>
  <si>
    <t>楊鎮謙</t>
  </si>
  <si>
    <t>Cheng-Chien Yang</t>
  </si>
  <si>
    <t>溫　娣</t>
  </si>
  <si>
    <t>Ti Wen</t>
  </si>
  <si>
    <t>溫　新</t>
  </si>
  <si>
    <t>Hsin Wen</t>
  </si>
  <si>
    <t>溫茜婷</t>
  </si>
  <si>
    <t>Chien-Ting Wen</t>
  </si>
  <si>
    <t>溫楨祥</t>
  </si>
  <si>
    <t>Chen-Hsiang Wen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</si>
  <si>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</si>
  <si>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</si>
  <si>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</si>
  <si>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</si>
  <si>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</si>
  <si>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</si>
  <si>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</si>
  <si>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</si>
  <si>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</si>
  <si>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Hsin-Ping Yeh</t>
  </si>
  <si>
    <t>葉芯霈</t>
  </si>
  <si>
    <t>Hsin-Pei Yeh</t>
  </si>
  <si>
    <t>Yo-Yuan Yeh</t>
  </si>
  <si>
    <t>葉蔚廷</t>
  </si>
  <si>
    <t>Wei-Ting Yeh</t>
  </si>
  <si>
    <t>詹佳翰</t>
  </si>
  <si>
    <t>Chia-Han Chan</t>
  </si>
  <si>
    <t>詹芷綺</t>
  </si>
  <si>
    <t>Chih-Chi Chan</t>
  </si>
  <si>
    <t>詹昱韋</t>
  </si>
  <si>
    <t>Yu-Wei Chan</t>
  </si>
  <si>
    <t>廖云瑞</t>
  </si>
  <si>
    <t>Yun-Jui Liao</t>
  </si>
  <si>
    <t>廖冠騏</t>
  </si>
  <si>
    <t>Kuan-Chi Liao</t>
  </si>
  <si>
    <t>廖珮妤</t>
  </si>
  <si>
    <t>Pei-Yu Liao</t>
  </si>
  <si>
    <t>廖崇漢</t>
  </si>
  <si>
    <t>Chung-Han Liao</t>
  </si>
  <si>
    <t>廖煥鈞</t>
  </si>
  <si>
    <t>Huan-Chun Liao</t>
  </si>
  <si>
    <t>Yu-Jui Liu</t>
  </si>
  <si>
    <t>劉少允</t>
  </si>
  <si>
    <t>Shao-Yun Liu</t>
  </si>
  <si>
    <t>劉可艾</t>
  </si>
  <si>
    <t>Ke-Ai Liu</t>
  </si>
  <si>
    <t>劉永華</t>
  </si>
  <si>
    <t>Yung-Hua Liu</t>
  </si>
  <si>
    <t>劉威汎</t>
  </si>
  <si>
    <t>Wei-Fan Liu</t>
  </si>
  <si>
    <t>劉威廷</t>
  </si>
  <si>
    <t>Wei-Ting Liu</t>
  </si>
  <si>
    <t>劉威侯</t>
  </si>
  <si>
    <t>Wei-Hou Liu</t>
  </si>
  <si>
    <t>劉若瑄</t>
  </si>
  <si>
    <t>Jo-Hsuan Liu</t>
  </si>
  <si>
    <t>Tse-Sen Liu</t>
  </si>
  <si>
    <t>劉謙佑</t>
  </si>
  <si>
    <t>Chien-Yu Liu</t>
  </si>
  <si>
    <t>潘彥騰</t>
  </si>
  <si>
    <t>Yen-Teng Pan</t>
  </si>
  <si>
    <t>潘繹凱</t>
  </si>
  <si>
    <t>Yi-Kai Pan</t>
  </si>
  <si>
    <t>蔡旻秩</t>
  </si>
  <si>
    <t>Min-Chih Tsai</t>
  </si>
  <si>
    <t>蔡欣恩</t>
  </si>
  <si>
    <t>Hsin-En Tsai</t>
  </si>
  <si>
    <t>蔡雨達</t>
  </si>
  <si>
    <t>Yu-Ta Tsai</t>
  </si>
  <si>
    <t>Jack Tsai</t>
  </si>
  <si>
    <t>蔡哲弘</t>
  </si>
  <si>
    <t>Che-Hung Tsai</t>
  </si>
  <si>
    <t>蔡凱任</t>
  </si>
  <si>
    <t>Kai-Jen Tsai</t>
  </si>
  <si>
    <t>蔡程洋</t>
  </si>
  <si>
    <t>Cheng-Yang Tsai</t>
  </si>
  <si>
    <t>Jui-Chieh Tsai</t>
  </si>
  <si>
    <t>蔡禕佳</t>
  </si>
  <si>
    <t>Wei-Chia Tsai</t>
  </si>
  <si>
    <t>蔡叢宇</t>
  </si>
  <si>
    <t>Tsung-Yu Tsai</t>
  </si>
  <si>
    <t>Chuan-Chih Tsai</t>
  </si>
  <si>
    <t>蔣存策</t>
  </si>
  <si>
    <t>Tsun-Tse Chiang</t>
  </si>
  <si>
    <t>鄧庭皓</t>
  </si>
  <si>
    <t>Ting-Hao Teng</t>
  </si>
  <si>
    <t>鄧翊宏</t>
  </si>
  <si>
    <t>Yi-Hung Teng</t>
  </si>
  <si>
    <t>鄭丞恩</t>
  </si>
  <si>
    <t>Cheng-En Cheng</t>
  </si>
  <si>
    <t>鄭名谷</t>
  </si>
  <si>
    <t>Ming-Ku Cheng</t>
  </si>
  <si>
    <t>鄭昕然</t>
  </si>
  <si>
    <t>Hsin-Jan Cheng</t>
  </si>
  <si>
    <t>鄭祐人</t>
  </si>
  <si>
    <t>Yu-Jen Cheng</t>
  </si>
  <si>
    <t>鄭湘樺</t>
  </si>
  <si>
    <t>Hsiang-Hua Cheng</t>
  </si>
  <si>
    <t>鄭翔嶸</t>
  </si>
  <si>
    <t>Hsiang-Jung Cheng</t>
  </si>
  <si>
    <t>鄭熙叡</t>
  </si>
  <si>
    <t>Hsi-Ruei Cheng</t>
  </si>
  <si>
    <t>盧昕妤</t>
  </si>
  <si>
    <t>Hsin-Yu Lu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</si>
  <si>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</si>
  <si>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</si>
  <si>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</si>
  <si>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</si>
  <si>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</si>
  <si>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</si>
  <si>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</si>
  <si>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</si>
  <si>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Hung-Yu Hsiao</t>
  </si>
  <si>
    <t>蕭育汶</t>
  </si>
  <si>
    <t>Wendy Hsiao</t>
  </si>
  <si>
    <t>蕭芝淨</t>
  </si>
  <si>
    <t>Chih-Chin Hsiao</t>
  </si>
  <si>
    <t>賴怡廷</t>
  </si>
  <si>
    <t>Yi-Ting Lai</t>
  </si>
  <si>
    <t>賴俊哲</t>
  </si>
  <si>
    <t>Jason Lai</t>
  </si>
  <si>
    <t>賴彥丞</t>
  </si>
  <si>
    <t>Cheng-Kai Lai</t>
  </si>
  <si>
    <t>賴柏源</t>
  </si>
  <si>
    <t>Po-Yuan Lai</t>
  </si>
  <si>
    <t>賴祐葳</t>
  </si>
  <si>
    <t>Yu-Wei Lai</t>
  </si>
  <si>
    <t>賴祐賢</t>
  </si>
  <si>
    <t>Yu-Hsien Lai</t>
  </si>
  <si>
    <t>Chia-Yi Lai</t>
  </si>
  <si>
    <t>遲　策</t>
  </si>
  <si>
    <t>Tse Chih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</si>
  <si>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</si>
  <si>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</si>
  <si>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</si>
  <si>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</si>
  <si>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</si>
  <si>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</si>
  <si>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</si>
  <si>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</si>
  <si>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</si>
  <si>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</si>
  <si>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</si>
  <si>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謝欣玫</t>
  </si>
  <si>
    <t>Hsin-Mei Hsieh</t>
  </si>
  <si>
    <t>謝品濬</t>
  </si>
  <si>
    <t>Pin-Chun Hsieh</t>
  </si>
  <si>
    <t>謝政勳</t>
  </si>
  <si>
    <t>Cheng-Hsun Hsieh</t>
  </si>
  <si>
    <t>謝映葶</t>
  </si>
  <si>
    <t>Ying-Ting Hsieh</t>
  </si>
  <si>
    <t>謝霆葳</t>
  </si>
  <si>
    <t>Ting-Wei Hsieh</t>
  </si>
  <si>
    <t>鍾力新</t>
  </si>
  <si>
    <t>Li-Hsin Chung</t>
  </si>
  <si>
    <t>Yu-Hsin Chung</t>
  </si>
  <si>
    <t>鍾成恩</t>
  </si>
  <si>
    <t>Cheng-En Chung</t>
  </si>
  <si>
    <t>鍾孟勳</t>
  </si>
  <si>
    <t>Meng-Hsun Chung</t>
  </si>
  <si>
    <t>鍾孟霖</t>
  </si>
  <si>
    <t>Meng-Lin Chung</t>
  </si>
  <si>
    <t>簡振宇</t>
  </si>
  <si>
    <t>Chen-Yu Chien</t>
  </si>
  <si>
    <t>Hsaun-Wei Chien</t>
  </si>
  <si>
    <t>顏鈺昕</t>
  </si>
  <si>
    <t>Yu-Hsin Yen</t>
  </si>
  <si>
    <t>羅士堯</t>
  </si>
  <si>
    <t>Shih-Yao Lo</t>
  </si>
  <si>
    <t>羅尹楨</t>
  </si>
  <si>
    <t>Yin-Chen Lo</t>
  </si>
  <si>
    <t>羅政元</t>
  </si>
  <si>
    <t>Cheng-Yuan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</si>
  <si>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</si>
  <si>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</si>
  <si>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</si>
  <si>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</si>
  <si>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</si>
  <si>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</si>
  <si>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</si>
  <si>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</si>
  <si>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佐佐木雪繪</t>
  </si>
  <si>
    <t>沙比亞特馬</t>
  </si>
  <si>
    <t>組序</t>
  </si>
  <si>
    <t>出發時間</t>
  </si>
  <si>
    <t>姓　名</t>
  </si>
  <si>
    <t>Out</t>
  </si>
  <si>
    <t>出發時間</t>
  </si>
  <si>
    <t>姓　名</t>
  </si>
  <si>
    <t>廖崇廷</t>
  </si>
  <si>
    <t>葉佳胤</t>
  </si>
  <si>
    <t>石瑋岑</t>
  </si>
  <si>
    <t>劉殷睿</t>
  </si>
  <si>
    <t>陳佑宇</t>
  </si>
  <si>
    <t>陳衍仁</t>
  </si>
  <si>
    <t>洪棋剴</t>
  </si>
  <si>
    <t>李長祐</t>
  </si>
  <si>
    <t>黃至晨</t>
  </si>
  <si>
    <t>林凡凱</t>
  </si>
  <si>
    <t>簡士閔</t>
  </si>
  <si>
    <t>黃伯恩</t>
  </si>
  <si>
    <t>黃威翔</t>
  </si>
  <si>
    <t>劉庭妤</t>
  </si>
  <si>
    <t>劉芃姍</t>
  </si>
  <si>
    <t>郭瑜恬</t>
  </si>
  <si>
    <t>廖信淳</t>
  </si>
  <si>
    <t>蔡政宏   男公開</t>
  </si>
  <si>
    <t>邱瀚霆   男公開</t>
  </si>
  <si>
    <t>方胤人   男公開</t>
  </si>
  <si>
    <t>陳彥宇   男公開</t>
  </si>
  <si>
    <t>張育琮   男公開</t>
  </si>
  <si>
    <t>辜柏雲   男公開</t>
  </si>
  <si>
    <t>劉又睿   男公開</t>
  </si>
  <si>
    <t>邱競鋒   男公開</t>
  </si>
  <si>
    <t>張修齊   男公開</t>
  </si>
  <si>
    <t>施俊宇   男公開</t>
  </si>
  <si>
    <t>洪瑞誠   男公開</t>
  </si>
  <si>
    <t>張　慈   女公開</t>
  </si>
  <si>
    <t>唐瑋安   女公開</t>
  </si>
  <si>
    <t>毛怜絜   女公開</t>
  </si>
  <si>
    <t>陳宇涵   女公開</t>
  </si>
  <si>
    <t>杜宜瑾   女公開</t>
  </si>
  <si>
    <t>高宜群  男Ｃ組</t>
  </si>
  <si>
    <t>江雨璇   女公開</t>
  </si>
  <si>
    <t>黃如楨   女公開</t>
  </si>
  <si>
    <t>金翔承  男Ｃ組</t>
  </si>
  <si>
    <t>Wei-Tsen Shih</t>
  </si>
  <si>
    <t>Chia-Yin Yeh</t>
  </si>
  <si>
    <t>Ching-Feng Chiu</t>
  </si>
  <si>
    <t>Chung-Ting Liao</t>
  </si>
  <si>
    <t>缺</t>
  </si>
  <si>
    <t>佐佐木</t>
  </si>
  <si>
    <t>沙比亞</t>
  </si>
  <si>
    <t>金翔承</t>
  </si>
  <si>
    <t>金翔承</t>
  </si>
  <si>
    <r>
      <rPr>
        <sz val="12"/>
        <color indexed="8"/>
        <rFont val="細明體"/>
        <family val="3"/>
      </rPr>
      <t>高宜群</t>
    </r>
  </si>
  <si>
    <t>高宜群</t>
  </si>
  <si>
    <t>石瑋琳</t>
  </si>
  <si>
    <r>
      <rPr>
        <sz val="12"/>
        <color indexed="8"/>
        <rFont val="細明體"/>
        <family val="3"/>
      </rPr>
      <t>石瑋琳</t>
    </r>
  </si>
  <si>
    <t>79 - 79 -    158</t>
  </si>
  <si>
    <t>78 - 80 -    158</t>
  </si>
  <si>
    <t>76 - 82 -    158</t>
  </si>
  <si>
    <t>83 - 74 -    157</t>
  </si>
  <si>
    <t>80 - 77 -    157</t>
  </si>
  <si>
    <t>80 - 78 -    158</t>
  </si>
  <si>
    <t>78 - 75 -    153</t>
  </si>
  <si>
    <t>77 - 77 -    154</t>
  </si>
  <si>
    <t>80 - 76 -    156</t>
  </si>
  <si>
    <t>85 - 72 -    157</t>
  </si>
  <si>
    <t>75 - 75 -    150</t>
  </si>
  <si>
    <t>79 - 72 -    151</t>
  </si>
  <si>
    <t>76 - 76 -    152</t>
  </si>
  <si>
    <t>75 - 77 -    152</t>
  </si>
  <si>
    <t>75 - 71 -    146</t>
  </si>
  <si>
    <t>73 - 75 -    148</t>
  </si>
  <si>
    <t>77 - 73 -    150</t>
  </si>
  <si>
    <t>76 - 74 -    150</t>
  </si>
  <si>
    <t>74 - 79 -    153</t>
  </si>
  <si>
    <t>74 - 73 -    147</t>
  </si>
  <si>
    <t>77 - 75 -    152</t>
  </si>
  <si>
    <t>75 - 74 -    149</t>
  </si>
  <si>
    <t>74 - 78 -    152</t>
  </si>
  <si>
    <t>79 - 77 -    156</t>
  </si>
  <si>
    <t>71 - 73 -    144</t>
  </si>
  <si>
    <t>75 - 70 -    145</t>
  </si>
  <si>
    <t>75 - 73 -    148</t>
  </si>
  <si>
    <t>74 - 80 -    154</t>
  </si>
  <si>
    <t>79 - 76 -    155</t>
  </si>
  <si>
    <t>75 - 80 -    155</t>
  </si>
  <si>
    <t>79 - 74 -    153</t>
  </si>
  <si>
    <t>76 - 77 -    153</t>
  </si>
  <si>
    <t>78 - 76 -    154</t>
  </si>
  <si>
    <t>77 - 72 -    149</t>
  </si>
  <si>
    <t>74 - 77 -    151</t>
  </si>
  <si>
    <t>73 - 78 -    151</t>
  </si>
  <si>
    <t>73 - 77 -    150</t>
  </si>
  <si>
    <t>75 - 76 -    151</t>
  </si>
  <si>
    <t>74 - 75 -    149</t>
  </si>
  <si>
    <t>80 - 70 -    150</t>
  </si>
  <si>
    <t>74 - 76 -    150</t>
  </si>
  <si>
    <t>72 - 76 -    148</t>
  </si>
  <si>
    <t>80 - 82 -    162</t>
  </si>
  <si>
    <t>80 - 83 -    163</t>
  </si>
  <si>
    <t>80 - 74 -    154</t>
  </si>
  <si>
    <t>77 - 80 -    157</t>
  </si>
  <si>
    <t>77 - 82 -    159</t>
  </si>
  <si>
    <t>83 - 79 -    162</t>
  </si>
  <si>
    <t>79 - 73 -    152</t>
  </si>
  <si>
    <t xml:space="preserve"> -  - 88 -    88</t>
  </si>
  <si>
    <t xml:space="preserve"> -  - 96 -    96</t>
  </si>
  <si>
    <t xml:space="preserve"> -  - 113 -    113</t>
  </si>
  <si>
    <t xml:space="preserve"> -  - 86 -    86</t>
  </si>
  <si>
    <t xml:space="preserve"> -  - 109 -    109</t>
  </si>
  <si>
    <t xml:space="preserve"> -  - 89 -    89</t>
  </si>
  <si>
    <t>高宜群   男Ｃ組</t>
  </si>
  <si>
    <t xml:space="preserve"> -  - 97 -    97</t>
  </si>
  <si>
    <t xml:space="preserve"> -  - 100 -    100</t>
  </si>
  <si>
    <t>金翔承   男Ｃ組</t>
  </si>
  <si>
    <t>80 - 83 - 81 -    244</t>
  </si>
  <si>
    <t>80 - 82 - 82 -    244</t>
  </si>
  <si>
    <t>80 - 83 - 82 -    245</t>
  </si>
  <si>
    <t>79 - 73 - 78 -    230</t>
  </si>
  <si>
    <t>79 - 74 - 81 -    234</t>
  </si>
  <si>
    <t>77 - 80 - 78 -    235</t>
  </si>
  <si>
    <t>83 - 79 - 80 -    242</t>
  </si>
  <si>
    <t>73 - 77 - 73 -    223</t>
  </si>
  <si>
    <t>80 - 74 - 74 -    228</t>
  </si>
  <si>
    <t>74 - 75 - 79 -    228</t>
  </si>
  <si>
    <t>77 - 82 - 71 -    230</t>
  </si>
  <si>
    <t>74 - 76 - 78 -    228</t>
  </si>
  <si>
    <t>77 - 73 - 78 -    228</t>
  </si>
  <si>
    <t>75 - 76 - 83 -    234</t>
  </si>
  <si>
    <t>75 - 73 - 77 -    225</t>
  </si>
  <si>
    <t>72 - 76 - 78 -    226</t>
  </si>
  <si>
    <t>80 - 70 - 77 -    227</t>
  </si>
  <si>
    <t>73 - 77 - 77 -    227</t>
  </si>
  <si>
    <t>74 - 73 - 70 -    217</t>
  </si>
  <si>
    <t>74 - 75 - 73 -    222</t>
  </si>
  <si>
    <t>75 - 77 - 72 -    224</t>
  </si>
  <si>
    <t>75 - 80 - 81 -    236</t>
  </si>
  <si>
    <t>74 - 80 - 83 -    237</t>
  </si>
  <si>
    <t>79 - 76 - 83 -    238</t>
  </si>
  <si>
    <t>79 - 74 - 77 -    230</t>
  </si>
  <si>
    <t>76 - 77 - 78 -    231</t>
  </si>
  <si>
    <t>78 - 76 - 80 -    234</t>
  </si>
  <si>
    <t>73 - 78 - 74 -    225</t>
  </si>
  <si>
    <t>74 - 77 - 77 -    228</t>
  </si>
  <si>
    <t>77 - 72 - 80 -    229</t>
  </si>
  <si>
    <t>75 - 70 - 79 -    224</t>
  </si>
  <si>
    <t>74 - 78 - 78 -    230</t>
  </si>
  <si>
    <t>79 - 77 - 80 -    236</t>
  </si>
  <si>
    <t>71 - 73 - 71 -    215</t>
  </si>
  <si>
    <t>75 - 73 - 73 -    221</t>
  </si>
  <si>
    <t>75 - 74 - 75 -    224</t>
  </si>
  <si>
    <t>75 - 73 - 76 -    224</t>
  </si>
  <si>
    <t>76 - 76 - 76 -    228</t>
  </si>
  <si>
    <t>74 - 79 - 79 -    232</t>
  </si>
  <si>
    <t>76 - 82 - 84 -    242</t>
  </si>
  <si>
    <t>74 - 73 - 76 -    223</t>
  </si>
  <si>
    <t>76 - 76 - 74 -    226</t>
  </si>
  <si>
    <t>77 - 75 - 76 -    228</t>
  </si>
  <si>
    <t>78 - 80 - 84 -    242</t>
  </si>
  <si>
    <t>80 - 76 - 88 -    244</t>
  </si>
  <si>
    <t>83 - 74 - 90 -    247</t>
  </si>
  <si>
    <t>85 - 72 - 81 -    238</t>
  </si>
  <si>
    <t>76 - 82 - 82 -    240</t>
  </si>
  <si>
    <t>80 - 78 - 83 -    241</t>
  </si>
  <si>
    <t>78 - 75 - 76 -    229</t>
  </si>
  <si>
    <t>79 - 79 - 72 -    230</t>
  </si>
  <si>
    <t>80 - 77 - 77 -    234</t>
  </si>
  <si>
    <t>75 - 77 - 84 -    236</t>
  </si>
  <si>
    <t>75 - 75 - 76 -    226</t>
  </si>
  <si>
    <t>76 - 74 - 76 -    226</t>
  </si>
  <si>
    <t>77 - 73 - 77 -    227</t>
  </si>
  <si>
    <t>79 - 72 - 77 -    228</t>
  </si>
  <si>
    <t>73 - 75 - 70 -    218</t>
  </si>
  <si>
    <t>75 - 71 - 75 -    221</t>
  </si>
  <si>
    <t>76 - 76 - 72 -    224</t>
  </si>
  <si>
    <t>77 - 77 - 72 -    226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</si>
</sst>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yyyy&quot;年&quot;mm&quot;月&quot;dd&quot;日 &quot;aaa;@"/>
    <numFmt numFmtId="191" formatCode="[$-404]dd&quot;日 &quot;aaa;@"/>
    <numFmt numFmtId="192" formatCode="0;[Red]\-0;;"/>
    <numFmt numFmtId="193" formatCode="[$-409]h:mm\ AM/PM;@"/>
    <numFmt numFmtId="194" formatCode="0&quot;  分鐘&quot;"/>
    <numFmt numFmtId="195" formatCode="&quot;Round  &quot;0"/>
    <numFmt numFmtId="196" formatCode="&quot;Start #&quot;0"/>
    <numFmt numFmtId="197" formatCode="h:mm"/>
    <numFmt numFmtId="198" formatCode="&quot;Round  &quot;0;;&quot;資格賽&quot;;@"/>
  </numFmts>
  <fonts count="7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3"/>
      <color indexed="8"/>
      <name val="細明體_HKSCS-ExtB"/>
      <family val="1"/>
    </font>
    <font>
      <sz val="14"/>
      <name val="Times New Roman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3"/>
      <color indexed="8"/>
      <name val="標楷體"/>
      <family val="4"/>
    </font>
    <font>
      <sz val="12"/>
      <name val="Times New Roman"/>
      <family val="1"/>
    </font>
    <font>
      <sz val="12"/>
      <name val="Gungsuh"/>
      <family val="1"/>
    </font>
    <font>
      <sz val="12"/>
      <name val="細明體_HKSCS-ExtB"/>
      <family val="1"/>
    </font>
    <font>
      <sz val="12"/>
      <color indexed="8"/>
      <name val="Times New Roman"/>
      <family val="1"/>
    </font>
    <font>
      <sz val="12"/>
      <color indexed="9"/>
      <name val="標楷體"/>
      <family val="4"/>
    </font>
    <font>
      <sz val="12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b/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12"/>
      <color theme="1"/>
      <name val="Times New Roman"/>
      <family val="1"/>
    </font>
    <font>
      <sz val="12"/>
      <color theme="0"/>
      <name val="標楷體"/>
      <family val="4"/>
    </font>
    <font>
      <sz val="13"/>
      <color theme="1"/>
      <name val="標楷體"/>
      <family val="4"/>
    </font>
    <font>
      <b/>
      <sz val="12"/>
      <color theme="1"/>
      <name val="標楷體"/>
      <family val="4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FF0000"/>
      </left>
      <right/>
      <top/>
      <bottom style="thin"/>
    </border>
    <border>
      <left/>
      <right/>
      <top/>
      <bottom style="thin"/>
    </border>
    <border>
      <left/>
      <right style="thin">
        <color rgb="FFFF0000"/>
      </right>
      <top/>
      <bottom style="thin"/>
    </border>
    <border>
      <left/>
      <right style="thin"/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/>
      <right/>
      <top/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64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3" fontId="9" fillId="34" borderId="22" xfId="0" applyNumberFormat="1" applyFont="1" applyFill="1" applyBorder="1" applyAlignment="1">
      <alignment horizontal="center" vertical="center"/>
    </xf>
    <xf numFmtId="186" fontId="9" fillId="34" borderId="22" xfId="0" applyNumberFormat="1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2" fillId="36" borderId="23" xfId="0" applyFont="1" applyFill="1" applyBorder="1" applyAlignment="1">
      <alignment horizontal="left" vertical="center"/>
    </xf>
    <xf numFmtId="0" fontId="63" fillId="37" borderId="23" xfId="0" applyFont="1" applyFill="1" applyBorder="1" applyAlignment="1">
      <alignment horizontal="center" vertical="center"/>
    </xf>
    <xf numFmtId="0" fontId="63" fillId="38" borderId="24" xfId="0" applyFont="1" applyFill="1" applyBorder="1" applyAlignment="1">
      <alignment horizontal="center" vertical="center"/>
    </xf>
    <xf numFmtId="0" fontId="64" fillId="39" borderId="23" xfId="0" applyFont="1" applyFill="1" applyBorder="1" applyAlignment="1">
      <alignment horizontal="left" vertical="center"/>
    </xf>
    <xf numFmtId="0" fontId="63" fillId="40" borderId="23" xfId="0" applyFont="1" applyFill="1" applyBorder="1" applyAlignment="1">
      <alignment horizontal="center" vertical="center"/>
    </xf>
    <xf numFmtId="0" fontId="63" fillId="41" borderId="15" xfId="0" applyFont="1" applyFill="1" applyBorder="1" applyAlignment="1">
      <alignment horizontal="center" vertical="center"/>
    </xf>
    <xf numFmtId="0" fontId="63" fillId="42" borderId="24" xfId="0" applyFont="1" applyFill="1" applyBorder="1" applyAlignment="1">
      <alignment horizontal="center" vertical="center"/>
    </xf>
    <xf numFmtId="190" fontId="64" fillId="43" borderId="23" xfId="0" applyNumberFormat="1" applyFont="1" applyFill="1" applyBorder="1" applyAlignment="1">
      <alignment vertical="center"/>
    </xf>
    <xf numFmtId="0" fontId="61" fillId="44" borderId="25" xfId="0" applyFont="1" applyFill="1" applyBorder="1" applyAlignment="1">
      <alignment horizontal="center" vertical="center"/>
    </xf>
    <xf numFmtId="0" fontId="63" fillId="45" borderId="26" xfId="0" applyFont="1" applyFill="1" applyBorder="1" applyAlignment="1">
      <alignment horizontal="center" vertical="center"/>
    </xf>
    <xf numFmtId="0" fontId="63" fillId="46" borderId="27" xfId="0" applyFont="1" applyFill="1" applyBorder="1" applyAlignment="1">
      <alignment horizontal="center" vertical="center"/>
    </xf>
    <xf numFmtId="0" fontId="63" fillId="47" borderId="28" xfId="0" applyFont="1" applyFill="1" applyBorder="1" applyAlignment="1">
      <alignment horizontal="center" vertical="center"/>
    </xf>
    <xf numFmtId="0" fontId="61" fillId="48" borderId="29" xfId="0" applyFont="1" applyFill="1" applyBorder="1" applyAlignment="1">
      <alignment horizontal="center" vertical="center"/>
    </xf>
    <xf numFmtId="0" fontId="63" fillId="49" borderId="30" xfId="0" applyFont="1" applyFill="1" applyBorder="1" applyAlignment="1">
      <alignment horizontal="center" vertical="center"/>
    </xf>
    <xf numFmtId="0" fontId="63" fillId="50" borderId="31" xfId="0" applyFont="1" applyFill="1" applyBorder="1" applyAlignment="1">
      <alignment horizontal="center" vertical="center"/>
    </xf>
    <xf numFmtId="0" fontId="63" fillId="51" borderId="32" xfId="0" applyFont="1" applyFill="1" applyBorder="1" applyAlignment="1">
      <alignment horizontal="center" vertical="center"/>
    </xf>
    <xf numFmtId="0" fontId="61" fillId="52" borderId="33" xfId="0" applyFont="1" applyFill="1" applyBorder="1" applyAlignment="1">
      <alignment horizontal="center" vertical="center"/>
    </xf>
    <xf numFmtId="192" fontId="63" fillId="53" borderId="34" xfId="0" applyNumberFormat="1" applyFont="1" applyFill="1" applyBorder="1" applyAlignment="1">
      <alignment horizontal="center" vertical="center"/>
    </xf>
    <xf numFmtId="192" fontId="63" fillId="54" borderId="35" xfId="0" applyNumberFormat="1" applyFont="1" applyFill="1" applyBorder="1" applyAlignment="1">
      <alignment horizontal="center" vertical="center"/>
    </xf>
    <xf numFmtId="192" fontId="63" fillId="55" borderId="36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95" fontId="65" fillId="0" borderId="0" xfId="0" applyNumberFormat="1" applyFont="1" applyAlignment="1">
      <alignment vertical="center"/>
    </xf>
    <xf numFmtId="0" fontId="65" fillId="34" borderId="15" xfId="0" applyFont="1" applyFill="1" applyBorder="1" applyAlignment="1">
      <alignment horizontal="center" vertical="center"/>
    </xf>
    <xf numFmtId="196" fontId="65" fillId="0" borderId="37" xfId="0" applyNumberFormat="1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184" fontId="65" fillId="0" borderId="38" xfId="0" applyNumberFormat="1" applyFont="1" applyBorder="1" applyAlignment="1">
      <alignment horizontal="center" vertical="center"/>
    </xf>
    <xf numFmtId="184" fontId="66" fillId="0" borderId="39" xfId="0" applyNumberFormat="1" applyFont="1" applyBorder="1" applyAlignment="1">
      <alignment vertical="center"/>
    </xf>
    <xf numFmtId="184" fontId="66" fillId="0" borderId="40" xfId="0" applyNumberFormat="1" applyFont="1" applyBorder="1" applyAlignment="1">
      <alignment vertical="center"/>
    </xf>
    <xf numFmtId="184" fontId="66" fillId="0" borderId="41" xfId="0" applyNumberFormat="1" applyFont="1" applyBorder="1" applyAlignment="1">
      <alignment vertical="center"/>
    </xf>
    <xf numFmtId="197" fontId="65" fillId="0" borderId="42" xfId="0" applyNumberFormat="1" applyFont="1" applyBorder="1" applyAlignment="1">
      <alignment horizontal="left" vertical="center"/>
    </xf>
    <xf numFmtId="197" fontId="65" fillId="0" borderId="38" xfId="0" applyNumberFormat="1" applyFont="1" applyBorder="1" applyAlignment="1">
      <alignment horizontal="left" vertical="center"/>
    </xf>
    <xf numFmtId="197" fontId="65" fillId="0" borderId="43" xfId="0" applyNumberFormat="1" applyFont="1" applyBorder="1" applyAlignment="1">
      <alignment horizontal="left" vertical="center"/>
    </xf>
    <xf numFmtId="184" fontId="65" fillId="0" borderId="44" xfId="0" applyNumberFormat="1" applyFont="1" applyBorder="1" applyAlignment="1">
      <alignment horizontal="center" vertical="center"/>
    </xf>
    <xf numFmtId="184" fontId="66" fillId="0" borderId="45" xfId="0" applyNumberFormat="1" applyFont="1" applyBorder="1" applyAlignment="1">
      <alignment vertical="center"/>
    </xf>
    <xf numFmtId="184" fontId="66" fillId="0" borderId="0" xfId="0" applyNumberFormat="1" applyFont="1" applyBorder="1" applyAlignment="1">
      <alignment vertical="center"/>
    </xf>
    <xf numFmtId="184" fontId="66" fillId="0" borderId="46" xfId="0" applyNumberFormat="1" applyFont="1" applyBorder="1" applyAlignment="1">
      <alignment vertical="center"/>
    </xf>
    <xf numFmtId="197" fontId="65" fillId="0" borderId="47" xfId="0" applyNumberFormat="1" applyFont="1" applyBorder="1" applyAlignment="1">
      <alignment horizontal="left" vertical="center"/>
    </xf>
    <xf numFmtId="197" fontId="65" fillId="0" borderId="44" xfId="0" applyNumberFormat="1" applyFont="1" applyBorder="1" applyAlignment="1">
      <alignment horizontal="left" vertical="center"/>
    </xf>
    <xf numFmtId="197" fontId="65" fillId="0" borderId="0" xfId="0" applyNumberFormat="1" applyFont="1" applyBorder="1" applyAlignment="1">
      <alignment horizontal="left" vertical="center"/>
    </xf>
    <xf numFmtId="184" fontId="65" fillId="0" borderId="48" xfId="0" applyNumberFormat="1" applyFont="1" applyBorder="1" applyAlignment="1">
      <alignment horizontal="center" vertical="center"/>
    </xf>
    <xf numFmtId="184" fontId="66" fillId="0" borderId="49" xfId="0" applyNumberFormat="1" applyFont="1" applyBorder="1" applyAlignment="1">
      <alignment vertical="center"/>
    </xf>
    <xf numFmtId="184" fontId="66" fillId="0" borderId="50" xfId="0" applyNumberFormat="1" applyFont="1" applyBorder="1" applyAlignment="1">
      <alignment vertical="center"/>
    </xf>
    <xf numFmtId="184" fontId="66" fillId="0" borderId="51" xfId="0" applyNumberFormat="1" applyFont="1" applyBorder="1" applyAlignment="1">
      <alignment vertical="center"/>
    </xf>
    <xf numFmtId="197" fontId="65" fillId="0" borderId="52" xfId="0" applyNumberFormat="1" applyFont="1" applyBorder="1" applyAlignment="1">
      <alignment horizontal="left" vertical="center"/>
    </xf>
    <xf numFmtId="197" fontId="65" fillId="0" borderId="48" xfId="0" applyNumberFormat="1" applyFont="1" applyBorder="1" applyAlignment="1">
      <alignment horizontal="left" vertical="center"/>
    </xf>
    <xf numFmtId="197" fontId="65" fillId="0" borderId="50" xfId="0" applyNumberFormat="1" applyFont="1" applyBorder="1" applyAlignment="1">
      <alignment horizontal="left" vertical="center"/>
    </xf>
    <xf numFmtId="184" fontId="66" fillId="0" borderId="53" xfId="0" applyNumberFormat="1" applyFont="1" applyBorder="1" applyAlignment="1">
      <alignment vertical="center"/>
    </xf>
    <xf numFmtId="184" fontId="66" fillId="0" borderId="43" xfId="0" applyNumberFormat="1" applyFont="1" applyBorder="1" applyAlignment="1">
      <alignment vertical="center"/>
    </xf>
    <xf numFmtId="184" fontId="66" fillId="0" borderId="54" xfId="0" applyNumberFormat="1" applyFont="1" applyBorder="1" applyAlignment="1">
      <alignment vertical="center"/>
    </xf>
    <xf numFmtId="184" fontId="66" fillId="0" borderId="55" xfId="0" applyNumberFormat="1" applyFont="1" applyBorder="1" applyAlignment="1">
      <alignment vertical="center"/>
    </xf>
    <xf numFmtId="184" fontId="66" fillId="0" borderId="56" xfId="0" applyNumberFormat="1" applyFont="1" applyBorder="1" applyAlignment="1">
      <alignment vertical="center"/>
    </xf>
    <xf numFmtId="184" fontId="66" fillId="0" borderId="57" xfId="0" applyNumberFormat="1" applyFont="1" applyBorder="1" applyAlignment="1">
      <alignment vertical="center"/>
    </xf>
    <xf numFmtId="195" fontId="65" fillId="0" borderId="0" xfId="0" applyNumberFormat="1" applyFont="1" applyBorder="1" applyAlignment="1">
      <alignment vertical="center"/>
    </xf>
    <xf numFmtId="184" fontId="65" fillId="0" borderId="37" xfId="0" applyNumberFormat="1" applyFont="1" applyBorder="1" applyAlignment="1">
      <alignment horizontal="center" vertical="center"/>
    </xf>
    <xf numFmtId="184" fontId="66" fillId="0" borderId="42" xfId="0" applyNumberFormat="1" applyFont="1" applyBorder="1" applyAlignment="1">
      <alignment vertical="center"/>
    </xf>
    <xf numFmtId="184" fontId="65" fillId="0" borderId="58" xfId="0" applyNumberFormat="1" applyFont="1" applyBorder="1" applyAlignment="1">
      <alignment horizontal="center" vertical="center"/>
    </xf>
    <xf numFmtId="184" fontId="66" fillId="0" borderId="47" xfId="0" applyNumberFormat="1" applyFont="1" applyBorder="1" applyAlignment="1">
      <alignment vertical="center"/>
    </xf>
    <xf numFmtId="184" fontId="65" fillId="0" borderId="59" xfId="0" applyNumberFormat="1" applyFont="1" applyBorder="1" applyAlignment="1">
      <alignment horizontal="center" vertical="center"/>
    </xf>
    <xf numFmtId="184" fontId="66" fillId="0" borderId="52" xfId="0" applyNumberFormat="1" applyFont="1" applyBorder="1" applyAlignment="1">
      <alignment vertical="center"/>
    </xf>
    <xf numFmtId="197" fontId="65" fillId="0" borderId="37" xfId="0" applyNumberFormat="1" applyFont="1" applyBorder="1" applyAlignment="1">
      <alignment horizontal="left" vertical="center"/>
    </xf>
    <xf numFmtId="197" fontId="65" fillId="0" borderId="58" xfId="0" applyNumberFormat="1" applyFont="1" applyBorder="1" applyAlignment="1">
      <alignment horizontal="left" vertical="center"/>
    </xf>
    <xf numFmtId="197" fontId="65" fillId="0" borderId="59" xfId="0" applyNumberFormat="1" applyFont="1" applyBorder="1" applyAlignment="1">
      <alignment horizontal="left" vertical="center"/>
    </xf>
    <xf numFmtId="0" fontId="24" fillId="34" borderId="60" xfId="0" applyFont="1" applyFill="1" applyBorder="1" applyAlignment="1">
      <alignment horizontal="center" wrapText="1"/>
    </xf>
    <xf numFmtId="0" fontId="24" fillId="34" borderId="61" xfId="0" applyFont="1" applyFill="1" applyBorder="1" applyAlignment="1">
      <alignment horizontal="center" wrapText="1"/>
    </xf>
    <xf numFmtId="184" fontId="24" fillId="34" borderId="62" xfId="0" applyNumberFormat="1" applyFont="1" applyFill="1" applyBorder="1" applyAlignment="1">
      <alignment horizontal="center" wrapText="1"/>
    </xf>
    <xf numFmtId="184" fontId="24" fillId="34" borderId="63" xfId="0" applyNumberFormat="1" applyFont="1" applyFill="1" applyBorder="1" applyAlignment="1">
      <alignment horizontal="center" wrapText="1"/>
    </xf>
    <xf numFmtId="0" fontId="24" fillId="34" borderId="25" xfId="0" applyFont="1" applyFill="1" applyBorder="1" applyAlignment="1">
      <alignment horizontal="center" wrapText="1"/>
    </xf>
    <xf numFmtId="0" fontId="24" fillId="34" borderId="64" xfId="0" applyFont="1" applyFill="1" applyBorder="1" applyAlignment="1">
      <alignment horizontal="center" wrapText="1"/>
    </xf>
    <xf numFmtId="185" fontId="24" fillId="34" borderId="65" xfId="0" applyNumberFormat="1" applyFont="1" applyFill="1" applyBorder="1" applyAlignment="1">
      <alignment horizontal="center" wrapText="1"/>
    </xf>
    <xf numFmtId="185" fontId="24" fillId="34" borderId="6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189" fontId="4" fillId="34" borderId="0" xfId="0" applyNumberFormat="1" applyFont="1" applyFill="1" applyBorder="1" applyAlignment="1">
      <alignment horizontal="right" vertical="center"/>
    </xf>
    <xf numFmtId="182" fontId="63" fillId="56" borderId="67" xfId="0" applyNumberFormat="1" applyFont="1" applyFill="1" applyBorder="1" applyAlignment="1">
      <alignment horizontal="center" vertical="center"/>
    </xf>
    <xf numFmtId="198" fontId="65" fillId="0" borderId="0" xfId="0" applyNumberFormat="1" applyFont="1" applyFill="1" applyBorder="1" applyAlignment="1">
      <alignment vertical="center"/>
    </xf>
    <xf numFmtId="0" fontId="65" fillId="0" borderId="47" xfId="0" applyNumberFormat="1" applyFont="1" applyBorder="1" applyAlignment="1">
      <alignment horizontal="left" vertical="center"/>
    </xf>
    <xf numFmtId="0" fontId="65" fillId="0" borderId="52" xfId="0" applyNumberFormat="1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15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82" fontId="68" fillId="0" borderId="0" xfId="0" applyNumberFormat="1" applyFont="1" applyFill="1" applyBorder="1" applyAlignment="1">
      <alignment horizontal="center" vertical="center"/>
    </xf>
    <xf numFmtId="0" fontId="24" fillId="34" borderId="68" xfId="0" applyFont="1" applyFill="1" applyBorder="1" applyAlignment="1">
      <alignment horizontal="center" wrapText="1"/>
    </xf>
    <xf numFmtId="184" fontId="24" fillId="34" borderId="33" xfId="0" applyNumberFormat="1" applyFont="1" applyFill="1" applyBorder="1" applyAlignment="1">
      <alignment horizontal="center" wrapText="1"/>
    </xf>
    <xf numFmtId="184" fontId="24" fillId="34" borderId="69" xfId="0" applyNumberFormat="1" applyFont="1" applyFill="1" applyBorder="1" applyAlignment="1">
      <alignment horizontal="center" wrapText="1"/>
    </xf>
    <xf numFmtId="0" fontId="63" fillId="57" borderId="15" xfId="0" applyFont="1" applyFill="1" applyBorder="1" applyAlignment="1">
      <alignment horizontal="center" vertical="center"/>
    </xf>
    <xf numFmtId="190" fontId="69" fillId="58" borderId="23" xfId="0" applyNumberFormat="1" applyFont="1" applyFill="1" applyBorder="1" applyAlignment="1">
      <alignment horizontal="left" vertical="center"/>
    </xf>
    <xf numFmtId="191" fontId="69" fillId="59" borderId="23" xfId="0" applyNumberFormat="1" applyFont="1" applyFill="1" applyBorder="1" applyAlignment="1">
      <alignment horizontal="left" vertical="center"/>
    </xf>
    <xf numFmtId="193" fontId="70" fillId="60" borderId="23" xfId="0" applyNumberFormat="1" applyFont="1" applyFill="1" applyBorder="1" applyAlignment="1">
      <alignment horizontal="left" vertical="center"/>
    </xf>
    <xf numFmtId="193" fontId="70" fillId="61" borderId="24" xfId="0" applyNumberFormat="1" applyFont="1" applyFill="1" applyBorder="1" applyAlignment="1">
      <alignment horizontal="left" vertical="center"/>
    </xf>
    <xf numFmtId="0" fontId="61" fillId="62" borderId="15" xfId="0" applyFont="1" applyFill="1" applyBorder="1" applyAlignment="1">
      <alignment horizontal="center" vertical="center"/>
    </xf>
    <xf numFmtId="194" fontId="70" fillId="63" borderId="15" xfId="0" applyNumberFormat="1" applyFont="1" applyFill="1" applyBorder="1" applyAlignment="1">
      <alignment horizontal="left" vertical="center"/>
    </xf>
    <xf numFmtId="0" fontId="6" fillId="33" borderId="70" xfId="0" applyFont="1" applyFill="1" applyBorder="1" applyAlignment="1">
      <alignment horizontal="center" vertical="center" textRotation="255"/>
    </xf>
    <xf numFmtId="0" fontId="8" fillId="33" borderId="71" xfId="0" applyNumberFormat="1" applyFont="1" applyFill="1" applyBorder="1" applyAlignment="1">
      <alignment horizontal="center" vertical="center"/>
    </xf>
    <xf numFmtId="0" fontId="8" fillId="33" borderId="7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vertical="center"/>
    </xf>
    <xf numFmtId="189" fontId="4" fillId="34" borderId="67" xfId="0" applyNumberFormat="1" applyFont="1" applyFill="1" applyBorder="1" applyAlignment="1">
      <alignment horizontal="right" vertical="center"/>
    </xf>
    <xf numFmtId="0" fontId="6" fillId="34" borderId="73" xfId="0" applyFont="1" applyFill="1" applyBorder="1" applyAlignment="1">
      <alignment horizontal="center" vertical="center" textRotation="255"/>
    </xf>
    <xf numFmtId="0" fontId="6" fillId="34" borderId="74" xfId="0" applyFont="1" applyFill="1" applyBorder="1" applyAlignment="1">
      <alignment horizontal="center" vertical="center" textRotation="255"/>
    </xf>
    <xf numFmtId="0" fontId="8" fillId="34" borderId="75" xfId="0" applyNumberFormat="1" applyFont="1" applyFill="1" applyBorder="1" applyAlignment="1">
      <alignment horizontal="center" vertical="center"/>
    </xf>
    <xf numFmtId="0" fontId="8" fillId="34" borderId="76" xfId="0" applyNumberFormat="1" applyFont="1" applyFill="1" applyBorder="1" applyAlignment="1">
      <alignment horizontal="center" vertical="center"/>
    </xf>
    <xf numFmtId="0" fontId="8" fillId="34" borderId="77" xfId="0" applyNumberFormat="1" applyFont="1" applyFill="1" applyBorder="1" applyAlignment="1">
      <alignment horizontal="center" vertical="center"/>
    </xf>
    <xf numFmtId="0" fontId="8" fillId="34" borderId="78" xfId="0" applyNumberFormat="1" applyFont="1" applyFill="1" applyBorder="1" applyAlignment="1">
      <alignment horizontal="center" vertical="center"/>
    </xf>
    <xf numFmtId="187" fontId="22" fillId="34" borderId="79" xfId="0" applyNumberFormat="1" applyFont="1" applyFill="1" applyBorder="1" applyAlignment="1">
      <alignment horizontal="center" vertical="center"/>
    </xf>
    <xf numFmtId="187" fontId="22" fillId="34" borderId="80" xfId="0" applyNumberFormat="1" applyFont="1" applyFill="1" applyBorder="1" applyAlignment="1">
      <alignment horizontal="center" vertical="center"/>
    </xf>
    <xf numFmtId="179" fontId="23" fillId="34" borderId="81" xfId="0" applyNumberFormat="1" applyFont="1" applyFill="1" applyBorder="1" applyAlignment="1">
      <alignment horizontal="center" vertical="center"/>
    </xf>
    <xf numFmtId="179" fontId="23" fillId="34" borderId="59" xfId="0" applyNumberFormat="1" applyFont="1" applyFill="1" applyBorder="1" applyAlignment="1">
      <alignment horizontal="center" vertical="center"/>
    </xf>
    <xf numFmtId="187" fontId="22" fillId="34" borderId="82" xfId="0" applyNumberFormat="1" applyFont="1" applyFill="1" applyBorder="1" applyAlignment="1">
      <alignment horizontal="center" vertical="center"/>
    </xf>
    <xf numFmtId="179" fontId="23" fillId="34" borderId="37" xfId="0" applyNumberFormat="1" applyFont="1" applyFill="1" applyBorder="1" applyAlignment="1">
      <alignment horizontal="center" vertical="center"/>
    </xf>
    <xf numFmtId="187" fontId="22" fillId="34" borderId="83" xfId="0" applyNumberFormat="1" applyFont="1" applyFill="1" applyBorder="1" applyAlignment="1">
      <alignment horizontal="center" vertical="center"/>
    </xf>
    <xf numFmtId="179" fontId="23" fillId="34" borderId="84" xfId="0" applyNumberFormat="1" applyFont="1" applyFill="1" applyBorder="1" applyAlignment="1">
      <alignment horizontal="center" vertical="center"/>
    </xf>
    <xf numFmtId="188" fontId="22" fillId="34" borderId="82" xfId="0" applyNumberFormat="1" applyFont="1" applyFill="1" applyBorder="1" applyAlignment="1">
      <alignment horizontal="center" vertical="center"/>
    </xf>
    <xf numFmtId="188" fontId="22" fillId="34" borderId="80" xfId="0" applyNumberFormat="1" applyFont="1" applyFill="1" applyBorder="1" applyAlignment="1">
      <alignment horizontal="center" vertical="center"/>
    </xf>
    <xf numFmtId="188" fontId="22" fillId="34" borderId="79" xfId="0" applyNumberFormat="1" applyFont="1" applyFill="1" applyBorder="1" applyAlignment="1">
      <alignment horizontal="center" vertical="center"/>
    </xf>
    <xf numFmtId="188" fontId="22" fillId="34" borderId="8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5" fillId="0" borderId="47" xfId="0" applyFont="1" applyBorder="1" applyAlignment="1">
      <alignment horizontal="left" vertical="center"/>
    </xf>
    <xf numFmtId="198" fontId="65" fillId="0" borderId="0" xfId="0" applyNumberFormat="1" applyFont="1" applyFill="1" applyBorder="1" applyAlignment="1">
      <alignment horizontal="left" vertical="center"/>
    </xf>
    <xf numFmtId="189" fontId="65" fillId="0" borderId="0" xfId="0" applyNumberFormat="1" applyFont="1" applyBorder="1" applyAlignment="1">
      <alignment horizontal="right" vertical="center"/>
    </xf>
    <xf numFmtId="189" fontId="65" fillId="0" borderId="47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0" fontId="65" fillId="0" borderId="50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W25" sqref="W25"/>
    </sheetView>
  </sheetViews>
  <sheetFormatPr defaultColWidth="9.00390625" defaultRowHeight="15.75"/>
  <cols>
    <col min="1" max="1" width="26.125" style="0" bestFit="1" customWidth="1"/>
    <col min="2" max="19" width="3.625" style="0" customWidth="1"/>
    <col min="20" max="21" width="4.625" style="0" customWidth="1"/>
  </cols>
  <sheetData>
    <row r="1" spans="1:21" ht="21">
      <c r="A1" s="28" t="s">
        <v>88</v>
      </c>
      <c r="B1" s="29" t="s">
        <v>185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9.5">
      <c r="A2" s="28" t="s">
        <v>89</v>
      </c>
      <c r="B2" s="32" t="s">
        <v>186</v>
      </c>
      <c r="C2" s="33"/>
      <c r="D2" s="33"/>
      <c r="E2" s="33"/>
      <c r="F2" s="33"/>
      <c r="G2" s="33"/>
      <c r="H2" s="33"/>
      <c r="I2" s="33"/>
      <c r="J2" s="33"/>
      <c r="K2" s="34">
        <v>5</v>
      </c>
      <c r="L2" s="33"/>
      <c r="M2" s="33"/>
      <c r="N2" s="33"/>
      <c r="O2" s="33"/>
      <c r="P2" s="33"/>
      <c r="Q2" s="33"/>
      <c r="R2" s="33"/>
      <c r="S2" s="33"/>
      <c r="T2" s="33"/>
      <c r="U2" s="35"/>
    </row>
    <row r="3" spans="1:21" ht="19.5">
      <c r="A3" s="28" t="s">
        <v>90</v>
      </c>
      <c r="B3" s="117">
        <v>41982</v>
      </c>
      <c r="C3" s="117"/>
      <c r="D3" s="117"/>
      <c r="E3" s="117"/>
      <c r="F3" s="117"/>
      <c r="G3" s="117"/>
      <c r="H3" s="117"/>
      <c r="I3" s="36" t="s">
        <v>91</v>
      </c>
      <c r="J3" s="118">
        <v>41985</v>
      </c>
      <c r="K3" s="118"/>
      <c r="L3" s="118"/>
      <c r="M3" s="118"/>
      <c r="N3" s="36"/>
      <c r="O3" s="36"/>
      <c r="P3" s="36"/>
      <c r="Q3" s="36"/>
      <c r="R3" s="33"/>
      <c r="S3" s="33"/>
      <c r="T3" s="33"/>
      <c r="U3" s="35"/>
    </row>
    <row r="4" spans="1:21" ht="19.5">
      <c r="A4" s="37" t="s">
        <v>92</v>
      </c>
      <c r="B4" s="38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39">
        <v>13</v>
      </c>
      <c r="O4" s="39">
        <v>14</v>
      </c>
      <c r="P4" s="39">
        <v>15</v>
      </c>
      <c r="Q4" s="39">
        <v>16</v>
      </c>
      <c r="R4" s="39">
        <v>17</v>
      </c>
      <c r="S4" s="39">
        <v>18</v>
      </c>
      <c r="T4" s="39" t="s">
        <v>93</v>
      </c>
      <c r="U4" s="40" t="s">
        <v>94</v>
      </c>
    </row>
    <row r="5" spans="1:21" ht="19.5">
      <c r="A5" s="41" t="s">
        <v>95</v>
      </c>
      <c r="B5" s="42">
        <v>4</v>
      </c>
      <c r="C5" s="43">
        <v>4</v>
      </c>
      <c r="D5" s="43">
        <v>4</v>
      </c>
      <c r="E5" s="43">
        <v>3</v>
      </c>
      <c r="F5" s="43">
        <v>4</v>
      </c>
      <c r="G5" s="43">
        <v>4</v>
      </c>
      <c r="H5" s="43">
        <v>5</v>
      </c>
      <c r="I5" s="43">
        <v>4</v>
      </c>
      <c r="J5" s="43">
        <v>4</v>
      </c>
      <c r="K5" s="43">
        <v>4</v>
      </c>
      <c r="L5" s="43">
        <v>3</v>
      </c>
      <c r="M5" s="43">
        <v>4</v>
      </c>
      <c r="N5" s="43">
        <v>5</v>
      </c>
      <c r="O5" s="43">
        <v>4</v>
      </c>
      <c r="P5" s="43">
        <v>4</v>
      </c>
      <c r="Q5" s="43">
        <v>5</v>
      </c>
      <c r="R5" s="43">
        <v>3</v>
      </c>
      <c r="S5" s="43">
        <v>4</v>
      </c>
      <c r="T5" s="43">
        <v>36</v>
      </c>
      <c r="U5" s="44">
        <v>36</v>
      </c>
    </row>
    <row r="6" spans="1:21" ht="19.5">
      <c r="A6" s="45" t="s">
        <v>96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>
        <v>0</v>
      </c>
      <c r="U6" s="48">
        <v>0</v>
      </c>
    </row>
    <row r="7" spans="1:21" ht="19.5">
      <c r="A7" s="28" t="s">
        <v>97</v>
      </c>
      <c r="B7" s="119">
        <v>0.2708333333333333</v>
      </c>
      <c r="C7" s="119"/>
      <c r="D7" s="119"/>
      <c r="E7" s="119"/>
      <c r="F7" s="120"/>
      <c r="G7" s="121" t="s">
        <v>98</v>
      </c>
      <c r="H7" s="121"/>
      <c r="I7" s="121"/>
      <c r="J7" s="121"/>
      <c r="K7" s="121"/>
      <c r="L7" s="122">
        <v>9</v>
      </c>
      <c r="M7" s="122"/>
      <c r="N7" s="122"/>
      <c r="O7" s="122"/>
      <c r="P7" s="122"/>
      <c r="Q7" s="121" t="s">
        <v>99</v>
      </c>
      <c r="R7" s="121"/>
      <c r="S7" s="121"/>
      <c r="T7" s="116">
        <v>0.5</v>
      </c>
      <c r="U7" s="116"/>
    </row>
  </sheetData>
  <sheetProtection/>
  <mergeCells count="7">
    <mergeCell ref="T7:U7"/>
    <mergeCell ref="B3:H3"/>
    <mergeCell ref="J3:M3"/>
    <mergeCell ref="B7:F7"/>
    <mergeCell ref="G7:K7"/>
    <mergeCell ref="L7:P7"/>
    <mergeCell ref="Q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26" t="str">
        <f>'基本資料'!B1</f>
        <v>中華民國103年渣打全國業餘高爾夫冬季排名賽</v>
      </c>
      <c r="B1" s="126"/>
      <c r="C1" s="126"/>
      <c r="D1" s="126"/>
      <c r="E1" s="126"/>
      <c r="F1" s="126"/>
    </row>
    <row r="2" spans="1:6" ht="24" customHeight="1" thickBot="1">
      <c r="A2" s="127" t="str">
        <f>"地點："&amp;'基本資料'!B2</f>
        <v>地點：清泉崗高爾夫球場</v>
      </c>
      <c r="B2" s="127"/>
      <c r="C2" s="127"/>
      <c r="D2" s="1">
        <v>0</v>
      </c>
      <c r="E2" s="128">
        <f>'基本資料'!B3-1</f>
        <v>41981</v>
      </c>
      <c r="F2" s="128"/>
    </row>
    <row r="3" spans="1:6" ht="0" customHeight="1" hidden="1" thickBot="1">
      <c r="A3" s="99"/>
      <c r="B3" s="99"/>
      <c r="C3" s="99"/>
      <c r="D3" s="1"/>
      <c r="E3" s="100"/>
      <c r="F3" s="100"/>
    </row>
    <row r="4" spans="1:6" ht="24" customHeight="1" thickTop="1">
      <c r="A4" s="129" t="s">
        <v>1</v>
      </c>
      <c r="B4" s="2" t="s">
        <v>14</v>
      </c>
      <c r="C4" s="131" t="s">
        <v>2</v>
      </c>
      <c r="D4" s="131" t="s">
        <v>2</v>
      </c>
      <c r="E4" s="131" t="s">
        <v>2</v>
      </c>
      <c r="F4" s="133" t="s">
        <v>2</v>
      </c>
    </row>
    <row r="5" spans="1:6" ht="24" customHeight="1" thickBot="1">
      <c r="A5" s="130"/>
      <c r="B5" s="3" t="s">
        <v>3</v>
      </c>
      <c r="C5" s="132"/>
      <c r="D5" s="132"/>
      <c r="E5" s="132"/>
      <c r="F5" s="134"/>
    </row>
    <row r="6" spans="1:6" ht="24" customHeight="1" thickTop="1">
      <c r="A6" s="4">
        <v>1</v>
      </c>
      <c r="B6" s="5">
        <f>IF(A6="","",'基本資料'!$B$7+(A6-1)*'基本資料'!$L$7/60/24)</f>
        <v>0.2708333333333333</v>
      </c>
      <c r="C6" s="6" t="s">
        <v>195</v>
      </c>
      <c r="D6" s="6" t="s">
        <v>196</v>
      </c>
      <c r="E6" s="6" t="s">
        <v>197</v>
      </c>
      <c r="F6" s="7" t="s">
        <v>274</v>
      </c>
    </row>
    <row r="7" spans="1:6" ht="24" customHeight="1">
      <c r="A7" s="8">
        <v>2</v>
      </c>
      <c r="B7" s="9">
        <f>IF(A7="","",'基本資料'!$B$7+(A7-1)*'基本資料'!$L$7/60/24)</f>
        <v>0.2770833333333333</v>
      </c>
      <c r="C7" s="10" t="s">
        <v>200</v>
      </c>
      <c r="D7" s="10" t="s">
        <v>20</v>
      </c>
      <c r="E7" s="10" t="s">
        <v>78</v>
      </c>
      <c r="F7" s="7" t="s">
        <v>201</v>
      </c>
    </row>
    <row r="8" spans="1:6" ht="24" customHeight="1">
      <c r="A8" s="8">
        <v>3</v>
      </c>
      <c r="B8" s="9">
        <f>IF(A8="","",'基本資料'!$B$7+(A8-1)*'基本資料'!$L$7/60/24)</f>
        <v>0.2833333333333333</v>
      </c>
      <c r="C8" s="10" t="s">
        <v>204</v>
      </c>
      <c r="D8" s="10" t="s">
        <v>21</v>
      </c>
      <c r="E8" s="10" t="s">
        <v>205</v>
      </c>
      <c r="F8" s="7" t="s">
        <v>24</v>
      </c>
    </row>
    <row r="9" spans="1:6" ht="24" customHeight="1">
      <c r="A9" s="8">
        <v>4</v>
      </c>
      <c r="B9" s="19">
        <f>IF(A9="","",'基本資料'!$B$7+(A9-1)*'基本資料'!$L$7/60/24)</f>
        <v>0.2895833333333333</v>
      </c>
      <c r="C9" s="10" t="s">
        <v>210</v>
      </c>
      <c r="D9" s="10" t="s">
        <v>211</v>
      </c>
      <c r="E9" s="10" t="s">
        <v>23</v>
      </c>
      <c r="F9" s="7" t="s">
        <v>212</v>
      </c>
    </row>
    <row r="10" spans="1:6" ht="24" customHeight="1">
      <c r="A10" s="8">
        <v>5</v>
      </c>
      <c r="B10" s="19">
        <f>IF(A10="","",'基本資料'!$B$7+(A10-1)*'基本資料'!$L$7/60/24)</f>
        <v>0.29583333333333334</v>
      </c>
      <c r="C10" s="10" t="s">
        <v>214</v>
      </c>
      <c r="D10" s="10" t="s">
        <v>104</v>
      </c>
      <c r="E10" s="10" t="s">
        <v>28</v>
      </c>
      <c r="F10" s="7" t="s">
        <v>29</v>
      </c>
    </row>
    <row r="11" spans="1:6" ht="24" customHeight="1">
      <c r="A11" s="21">
        <v>6</v>
      </c>
      <c r="B11" s="19">
        <f>IF(A11="","",'基本資料'!$B$7+(A11-1)*'基本資料'!$L$7/60/24)</f>
        <v>0.3020833333333333</v>
      </c>
      <c r="C11" s="10" t="s">
        <v>215</v>
      </c>
      <c r="D11" s="10" t="s">
        <v>64</v>
      </c>
      <c r="E11" s="10" t="s">
        <v>32</v>
      </c>
      <c r="F11" s="7" t="s">
        <v>216</v>
      </c>
    </row>
    <row r="12" spans="1:6" ht="24" customHeight="1">
      <c r="A12" s="21">
        <v>7</v>
      </c>
      <c r="B12" s="19">
        <f>IF(A12="","",'基本資料'!$B$7+(A12-1)*'基本資料'!$L$7/60/24)</f>
        <v>0.3083333333333333</v>
      </c>
      <c r="C12" s="10" t="s">
        <v>221</v>
      </c>
      <c r="D12" s="10" t="s">
        <v>222</v>
      </c>
      <c r="E12" s="10" t="s">
        <v>223</v>
      </c>
      <c r="F12" s="7" t="s">
        <v>61</v>
      </c>
    </row>
    <row r="13" spans="1:6" ht="24" customHeight="1">
      <c r="A13" s="21">
        <v>8</v>
      </c>
      <c r="B13" s="19">
        <f>IF(A13="","",'基本資料'!$B$7+(A13-1)*'基本資料'!$L$7/60/24)</f>
        <v>0.3145833333333333</v>
      </c>
      <c r="C13" s="10" t="s">
        <v>191</v>
      </c>
      <c r="D13" s="10" t="s">
        <v>192</v>
      </c>
      <c r="E13" s="10" t="s">
        <v>193</v>
      </c>
      <c r="F13" s="7" t="s">
        <v>194</v>
      </c>
    </row>
    <row r="14" spans="1:6" ht="24" customHeight="1">
      <c r="A14" s="21">
        <v>9</v>
      </c>
      <c r="B14" s="22">
        <f>IF(A14="","",'基本資料'!$B$7+(A14-1)*'基本資料'!$L$7/60/24)</f>
        <v>0.3208333333333333</v>
      </c>
      <c r="C14" s="10" t="s">
        <v>187</v>
      </c>
      <c r="D14" s="10" t="s">
        <v>188</v>
      </c>
      <c r="E14" s="10" t="s">
        <v>189</v>
      </c>
      <c r="F14" s="7" t="s">
        <v>190</v>
      </c>
    </row>
    <row r="15" spans="1:6" ht="24" customHeight="1" thickBot="1">
      <c r="A15" s="23"/>
      <c r="B15" s="24">
        <f>IF(A15="","",'基本資料'!$B$7+(A15-1)*'基本資料'!$L$7/60/24)</f>
      </c>
      <c r="C15" s="16"/>
      <c r="D15" s="16"/>
      <c r="E15" s="16"/>
      <c r="F15" s="17"/>
    </row>
    <row r="16" spans="1:6" ht="24" customHeight="1" thickBot="1" thickTop="1">
      <c r="A16" s="123" t="s">
        <v>4</v>
      </c>
      <c r="B16" s="2" t="s">
        <v>13</v>
      </c>
      <c r="C16" s="124" t="s">
        <v>5</v>
      </c>
      <c r="D16" s="124" t="s">
        <v>2</v>
      </c>
      <c r="E16" s="124" t="s">
        <v>0</v>
      </c>
      <c r="F16" s="125" t="s">
        <v>6</v>
      </c>
    </row>
    <row r="17" spans="1:6" ht="24" customHeight="1" thickBot="1" thickTop="1">
      <c r="A17" s="123"/>
      <c r="B17" s="11" t="s">
        <v>7</v>
      </c>
      <c r="C17" s="124"/>
      <c r="D17" s="124"/>
      <c r="E17" s="124"/>
      <c r="F17" s="125"/>
    </row>
    <row r="18" spans="1:6" ht="24" customHeight="1" thickTop="1">
      <c r="A18" s="12">
        <v>1</v>
      </c>
      <c r="B18" s="20">
        <f>IF(A18="","",'基本資料'!$B$7+(A18-1)*'基本資料'!$L$7/60/24)</f>
        <v>0.2708333333333333</v>
      </c>
      <c r="C18" s="6" t="s">
        <v>198</v>
      </c>
      <c r="D18" s="6" t="s">
        <v>199</v>
      </c>
      <c r="E18" s="6" t="s">
        <v>25</v>
      </c>
      <c r="F18" s="13" t="s">
        <v>77</v>
      </c>
    </row>
    <row r="19" spans="1:6" ht="24" customHeight="1">
      <c r="A19" s="14">
        <v>2</v>
      </c>
      <c r="B19" s="19">
        <f>IF(A19="","",'基本資料'!$B$7+(A19-1)*'基本資料'!$L$7/60/24)</f>
        <v>0.2770833333333333</v>
      </c>
      <c r="C19" s="10" t="s">
        <v>202</v>
      </c>
      <c r="D19" s="10" t="s">
        <v>203</v>
      </c>
      <c r="E19" s="10" t="s">
        <v>18</v>
      </c>
      <c r="F19" s="7" t="s">
        <v>19</v>
      </c>
    </row>
    <row r="20" spans="1:6" ht="24" customHeight="1">
      <c r="A20" s="14">
        <v>3</v>
      </c>
      <c r="B20" s="19">
        <f>IF(A20="","",'基本資料'!$B$7+(A20-1)*'基本資料'!$L$7/60/24)</f>
        <v>0.2833333333333333</v>
      </c>
      <c r="C20" s="10" t="s">
        <v>206</v>
      </c>
      <c r="D20" s="10" t="s">
        <v>207</v>
      </c>
      <c r="E20" s="10" t="s">
        <v>208</v>
      </c>
      <c r="F20" s="7" t="s">
        <v>209</v>
      </c>
    </row>
    <row r="21" spans="1:6" ht="24" customHeight="1">
      <c r="A21" s="14">
        <v>4</v>
      </c>
      <c r="B21" s="19">
        <f>IF(A21="","",'基本資料'!$B$7+(A21-1)*'基本資料'!$L$7/60/24)</f>
        <v>0.2895833333333333</v>
      </c>
      <c r="C21" s="10" t="s">
        <v>26</v>
      </c>
      <c r="D21" s="10" t="s">
        <v>213</v>
      </c>
      <c r="E21" s="10" t="s">
        <v>22</v>
      </c>
      <c r="F21" s="7" t="s">
        <v>27</v>
      </c>
    </row>
    <row r="22" spans="1:6" ht="24" customHeight="1">
      <c r="A22" s="14">
        <v>5</v>
      </c>
      <c r="B22" s="19">
        <f>IF(A22="","",'基本資料'!$B$7+(A22-1)*'基本資料'!$L$7/60/24)</f>
        <v>0.29583333333333334</v>
      </c>
      <c r="C22" s="10" t="s">
        <v>17</v>
      </c>
      <c r="D22" s="10" t="s">
        <v>60</v>
      </c>
      <c r="E22" s="10" t="s">
        <v>30</v>
      </c>
      <c r="F22" s="7" t="s">
        <v>31</v>
      </c>
    </row>
    <row r="23" spans="1:6" ht="24" customHeight="1">
      <c r="A23" s="14">
        <v>6</v>
      </c>
      <c r="B23" s="19">
        <f>IF(A23="","",'基本資料'!$B$7+(A23-1)*'基本資料'!$L$7/60/24)</f>
        <v>0.3020833333333333</v>
      </c>
      <c r="C23" s="10" t="s">
        <v>217</v>
      </c>
      <c r="D23" s="10" t="s">
        <v>218</v>
      </c>
      <c r="E23" s="10" t="s">
        <v>219</v>
      </c>
      <c r="F23" s="7" t="s">
        <v>220</v>
      </c>
    </row>
    <row r="24" spans="1:6" ht="24" customHeight="1">
      <c r="A24" s="14">
        <v>7</v>
      </c>
      <c r="B24" s="19">
        <f>IF(A24="","",'基本資料'!$B$7+(A24-1)*'基本資料'!$L$7/60/24)</f>
        <v>0.3083333333333333</v>
      </c>
      <c r="C24" s="10" t="s">
        <v>62</v>
      </c>
      <c r="D24" s="10" t="s">
        <v>66</v>
      </c>
      <c r="E24" s="10" t="s">
        <v>65</v>
      </c>
      <c r="F24" s="7" t="s">
        <v>67</v>
      </c>
    </row>
    <row r="25" spans="1:6" ht="24" customHeight="1">
      <c r="A25" s="14">
        <v>8</v>
      </c>
      <c r="B25" s="22">
        <f>IF(A25="","",'基本資料'!$B$7+(A25-1)*'基本資料'!$L$7/60/24)</f>
        <v>0.3145833333333333</v>
      </c>
      <c r="C25" s="10" t="s">
        <v>224</v>
      </c>
      <c r="D25" s="10" t="s">
        <v>63</v>
      </c>
      <c r="E25" s="10" t="s">
        <v>225</v>
      </c>
      <c r="F25" s="7" t="s">
        <v>226</v>
      </c>
    </row>
    <row r="26" spans="1:6" ht="24" customHeight="1">
      <c r="A26" s="14"/>
      <c r="B26" s="22">
        <f>IF(A26="","",'基本資料'!$B$7+(A26-1)*'基本資料'!$L$7/60/24)</f>
      </c>
      <c r="C26" s="10"/>
      <c r="D26" s="10"/>
      <c r="E26" s="10"/>
      <c r="F26" s="7"/>
    </row>
    <row r="27" spans="1:6" ht="24" customHeight="1" thickBot="1">
      <c r="A27" s="15"/>
      <c r="B27" s="24">
        <f>IF(A27="","",'基本資料'!$B$7+(A27-1)*'基本資料'!$L$7/60/24)</f>
      </c>
      <c r="C27" s="16"/>
      <c r="D27" s="16"/>
      <c r="E27" s="16"/>
      <c r="F27" s="17"/>
    </row>
    <row r="28" ht="24" customHeight="1" thickTop="1">
      <c r="A28" t="s">
        <v>9</v>
      </c>
    </row>
    <row r="29" ht="24" customHeight="1">
      <c r="A29" t="s">
        <v>16</v>
      </c>
    </row>
    <row r="30" ht="24" customHeight="1">
      <c r="A30" t="s">
        <v>15</v>
      </c>
    </row>
    <row r="31" ht="24" customHeight="1">
      <c r="A31" t="s">
        <v>10</v>
      </c>
    </row>
    <row r="32" ht="24" customHeight="1">
      <c r="A32" t="s">
        <v>11</v>
      </c>
    </row>
    <row r="33" ht="24" customHeight="1">
      <c r="A33" t="s">
        <v>12</v>
      </c>
    </row>
  </sheetData>
  <sheetProtection password="EB6B" sheet="1" objects="1" scenarios="1"/>
  <mergeCells count="13">
    <mergeCell ref="A1:F1"/>
    <mergeCell ref="A2:C2"/>
    <mergeCell ref="E2:F2"/>
    <mergeCell ref="A4:A5"/>
    <mergeCell ref="C4:C5"/>
    <mergeCell ref="D4:D5"/>
    <mergeCell ref="E4:E5"/>
    <mergeCell ref="F4:F5"/>
    <mergeCell ref="A16:A17"/>
    <mergeCell ref="C16:C17"/>
    <mergeCell ref="D16:D17"/>
    <mergeCell ref="E16:E17"/>
    <mergeCell ref="F16:F17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35" t="str">
        <f>'基本資料'!B1</f>
        <v>中華民國103年渣打全國業餘高爾夫冬季排名賽</v>
      </c>
      <c r="B1" s="135"/>
      <c r="C1" s="135"/>
      <c r="D1" s="135"/>
      <c r="E1" s="135"/>
      <c r="F1" s="135"/>
    </row>
    <row r="2" spans="1:6" ht="24" customHeight="1" thickBot="1">
      <c r="A2" s="136" t="str">
        <f>"地點："&amp;'基本資料'!B2</f>
        <v>地點：清泉崗高爾夫球場</v>
      </c>
      <c r="B2" s="136"/>
      <c r="C2" s="136"/>
      <c r="D2" s="103">
        <v>1</v>
      </c>
      <c r="E2" s="137">
        <f>'基本資料'!B3-1+D2</f>
        <v>41982</v>
      </c>
      <c r="F2" s="137"/>
    </row>
    <row r="3" spans="1:6" ht="15.75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38" t="s">
        <v>34</v>
      </c>
      <c r="B4" s="25" t="s">
        <v>35</v>
      </c>
      <c r="C4" s="140" t="s">
        <v>36</v>
      </c>
      <c r="D4" s="140" t="s">
        <v>36</v>
      </c>
      <c r="E4" s="140" t="s">
        <v>37</v>
      </c>
      <c r="F4" s="142" t="s">
        <v>38</v>
      </c>
    </row>
    <row r="5" spans="1:6" ht="17.25" customHeight="1" thickBot="1">
      <c r="A5" s="139"/>
      <c r="B5" s="26" t="s">
        <v>39</v>
      </c>
      <c r="C5" s="141"/>
      <c r="D5" s="141"/>
      <c r="E5" s="141"/>
      <c r="F5" s="143"/>
    </row>
    <row r="6" spans="1:6" ht="17.25" customHeight="1" thickTop="1">
      <c r="A6" s="144">
        <v>1</v>
      </c>
      <c r="B6" s="146">
        <f>IF(A6="","",'基本資料'!$B$7+(A6-1)*'基本資料'!$L$7/60/24)</f>
        <v>0.2708333333333333</v>
      </c>
      <c r="C6" s="91" t="s">
        <v>169</v>
      </c>
      <c r="D6" s="91" t="s">
        <v>173</v>
      </c>
      <c r="E6" s="91" t="s">
        <v>172</v>
      </c>
      <c r="F6" s="92" t="s">
        <v>8</v>
      </c>
    </row>
    <row r="7" spans="1:6" ht="17.25" customHeight="1">
      <c r="A7" s="145"/>
      <c r="B7" s="147"/>
      <c r="C7" s="93">
        <v>0</v>
      </c>
      <c r="D7" s="93">
        <v>0</v>
      </c>
      <c r="E7" s="93">
        <v>0</v>
      </c>
      <c r="F7" s="94">
        <v>0</v>
      </c>
    </row>
    <row r="8" spans="1:6" ht="17.25" customHeight="1">
      <c r="A8" s="148">
        <v>2</v>
      </c>
      <c r="B8" s="149">
        <f>IF(A8="","",'基本資料'!$B$7+(A8-1)*'基本資料'!$L$7/60/24)</f>
        <v>0.2770833333333333</v>
      </c>
      <c r="C8" s="95" t="s">
        <v>174</v>
      </c>
      <c r="D8" s="95" t="s">
        <v>227</v>
      </c>
      <c r="E8" s="95" t="s">
        <v>1078</v>
      </c>
      <c r="F8" s="96" t="s">
        <v>275</v>
      </c>
    </row>
    <row r="9" spans="1:6" ht="17.25" customHeight="1">
      <c r="A9" s="145"/>
      <c r="B9" s="147"/>
      <c r="C9" s="93">
        <v>0</v>
      </c>
      <c r="D9" s="93">
        <v>0</v>
      </c>
      <c r="E9" s="93">
        <v>0</v>
      </c>
      <c r="F9" s="94">
        <v>0</v>
      </c>
    </row>
    <row r="10" spans="1:6" ht="17.25" customHeight="1">
      <c r="A10" s="148">
        <v>3</v>
      </c>
      <c r="B10" s="149">
        <f>IF(A10="","",'基本資料'!$B$7+(A10-1)*'基本資料'!$L$7/60/24)</f>
        <v>0.2833333333333333</v>
      </c>
      <c r="C10" s="95" t="s">
        <v>175</v>
      </c>
      <c r="D10" s="95" t="s">
        <v>105</v>
      </c>
      <c r="E10" s="95" t="s">
        <v>1079</v>
      </c>
      <c r="F10" s="96" t="s">
        <v>1083</v>
      </c>
    </row>
    <row r="11" spans="1:6" ht="17.25" customHeight="1">
      <c r="A11" s="145"/>
      <c r="B11" s="147"/>
      <c r="C11" s="93">
        <v>0</v>
      </c>
      <c r="D11" s="93">
        <v>0</v>
      </c>
      <c r="E11" s="93">
        <v>0</v>
      </c>
      <c r="F11" s="94">
        <v>0</v>
      </c>
    </row>
    <row r="12" spans="1:6" ht="17.25" customHeight="1">
      <c r="A12" s="148">
        <v>4</v>
      </c>
      <c r="B12" s="149">
        <f>IF(A12="","",'基本資料'!$B$7+(A12-1)*'基本資料'!$L$7/60/24)</f>
        <v>0.2895833333333333</v>
      </c>
      <c r="C12" s="95" t="s">
        <v>171</v>
      </c>
      <c r="D12" s="95" t="s">
        <v>228</v>
      </c>
      <c r="E12" s="95" t="s">
        <v>1080</v>
      </c>
      <c r="F12" s="96" t="s">
        <v>1084</v>
      </c>
    </row>
    <row r="13" spans="1:6" ht="17.25" customHeight="1">
      <c r="A13" s="145"/>
      <c r="B13" s="147"/>
      <c r="C13" s="93">
        <v>0</v>
      </c>
      <c r="D13" s="93">
        <v>0</v>
      </c>
      <c r="E13" s="93">
        <v>0</v>
      </c>
      <c r="F13" s="94">
        <v>0</v>
      </c>
    </row>
    <row r="14" spans="1:6" ht="17.25" customHeight="1">
      <c r="A14" s="148">
        <v>5</v>
      </c>
      <c r="B14" s="149">
        <f>IF(A14="","",'基本資料'!$B$7+(A14-1)*'基本資料'!$L$7/60/24)</f>
        <v>0.29583333333333334</v>
      </c>
      <c r="C14" s="95" t="s">
        <v>170</v>
      </c>
      <c r="D14" s="95" t="s">
        <v>1076</v>
      </c>
      <c r="E14" s="95" t="s">
        <v>1081</v>
      </c>
      <c r="F14" s="96" t="s">
        <v>1085</v>
      </c>
    </row>
    <row r="15" spans="1:6" ht="17.25" customHeight="1">
      <c r="A15" s="145"/>
      <c r="B15" s="147"/>
      <c r="C15" s="93">
        <v>0</v>
      </c>
      <c r="D15" s="93">
        <v>0</v>
      </c>
      <c r="E15" s="93">
        <v>0</v>
      </c>
      <c r="F15" s="94">
        <v>0</v>
      </c>
    </row>
    <row r="16" spans="1:6" ht="17.25" customHeight="1">
      <c r="A16" s="148">
        <v>6</v>
      </c>
      <c r="B16" s="149">
        <f>IF(A16="","",'基本資料'!$B$7+(A16-1)*'基本資料'!$L$7/60/24)</f>
        <v>0.3020833333333333</v>
      </c>
      <c r="C16" s="95" t="s">
        <v>106</v>
      </c>
      <c r="D16" s="95" t="s">
        <v>1077</v>
      </c>
      <c r="E16" s="95" t="s">
        <v>1082</v>
      </c>
      <c r="F16" s="96" t="s">
        <v>1086</v>
      </c>
    </row>
    <row r="17" spans="1:6" ht="17.25" customHeight="1">
      <c r="A17" s="145"/>
      <c r="B17" s="147"/>
      <c r="C17" s="93">
        <v>0</v>
      </c>
      <c r="D17" s="93">
        <v>0</v>
      </c>
      <c r="E17" s="93">
        <v>0</v>
      </c>
      <c r="F17" s="94">
        <v>0</v>
      </c>
    </row>
    <row r="18" spans="1:6" ht="17.25" customHeight="1">
      <c r="A18" s="148">
        <v>7</v>
      </c>
      <c r="B18" s="149">
        <f>IF(A18="","",'基本資料'!$B$7+(A18-1)*'基本資料'!$L$7/60/24)</f>
        <v>0.3083333333333333</v>
      </c>
      <c r="C18" s="95" t="s">
        <v>110</v>
      </c>
      <c r="D18" s="95" t="s">
        <v>108</v>
      </c>
      <c r="E18" s="95" t="s">
        <v>233</v>
      </c>
      <c r="F18" s="96" t="s">
        <v>111</v>
      </c>
    </row>
    <row r="19" spans="1:6" ht="17.25" customHeight="1">
      <c r="A19" s="145"/>
      <c r="B19" s="147"/>
      <c r="C19" s="93">
        <v>0</v>
      </c>
      <c r="D19" s="93">
        <v>0</v>
      </c>
      <c r="E19" s="93">
        <v>0</v>
      </c>
      <c r="F19" s="94">
        <v>0</v>
      </c>
    </row>
    <row r="20" spans="1:6" ht="17.25" customHeight="1">
      <c r="A20" s="148">
        <v>8</v>
      </c>
      <c r="B20" s="149">
        <f>IF(A20="","",'基本資料'!$B$7+(A20-1)*'基本資料'!$L$7/60/24)</f>
        <v>0.3145833333333333</v>
      </c>
      <c r="C20" s="95" t="s">
        <v>107</v>
      </c>
      <c r="D20" s="95" t="s">
        <v>113</v>
      </c>
      <c r="E20" s="95" t="s">
        <v>116</v>
      </c>
      <c r="F20" s="96" t="s">
        <v>230</v>
      </c>
    </row>
    <row r="21" spans="1:6" ht="17.25" customHeight="1">
      <c r="A21" s="145"/>
      <c r="B21" s="147"/>
      <c r="C21" s="93">
        <v>0</v>
      </c>
      <c r="D21" s="93">
        <v>0</v>
      </c>
      <c r="E21" s="93">
        <v>0</v>
      </c>
      <c r="F21" s="94">
        <v>0</v>
      </c>
    </row>
    <row r="22" spans="1:6" ht="17.25" customHeight="1">
      <c r="A22" s="148">
        <v>9</v>
      </c>
      <c r="B22" s="149">
        <f>IF(A22="","",'基本資料'!$B$7+(A22-1)*'基本資料'!$L$7/60/24)</f>
        <v>0.3208333333333333</v>
      </c>
      <c r="C22" s="95" t="s">
        <v>112</v>
      </c>
      <c r="D22" s="95" t="s">
        <v>117</v>
      </c>
      <c r="E22" s="95" t="s">
        <v>237</v>
      </c>
      <c r="F22" s="96" t="s">
        <v>229</v>
      </c>
    </row>
    <row r="23" spans="1:6" ht="17.25" customHeight="1">
      <c r="A23" s="145"/>
      <c r="B23" s="147"/>
      <c r="C23" s="93">
        <v>0</v>
      </c>
      <c r="D23" s="93">
        <v>0</v>
      </c>
      <c r="E23" s="93">
        <v>0</v>
      </c>
      <c r="F23" s="94">
        <v>0</v>
      </c>
    </row>
    <row r="24" spans="1:6" ht="17.25" customHeight="1">
      <c r="A24" s="148">
        <v>10</v>
      </c>
      <c r="B24" s="149">
        <f>IF(A24="","",'基本資料'!$B$7+(A24-1)*'基本資料'!$L$7/60/24)</f>
        <v>0.32708333333333334</v>
      </c>
      <c r="C24" s="95" t="s">
        <v>115</v>
      </c>
      <c r="D24" s="95" t="s">
        <v>231</v>
      </c>
      <c r="E24" s="95" t="s">
        <v>236</v>
      </c>
      <c r="F24" s="96" t="s">
        <v>234</v>
      </c>
    </row>
    <row r="25" spans="1:6" ht="17.25" customHeight="1">
      <c r="A25" s="145"/>
      <c r="B25" s="147"/>
      <c r="C25" s="93">
        <v>0</v>
      </c>
      <c r="D25" s="93">
        <v>0</v>
      </c>
      <c r="E25" s="93">
        <v>0</v>
      </c>
      <c r="F25" s="94">
        <v>0</v>
      </c>
    </row>
    <row r="26" spans="1:6" ht="17.25" customHeight="1">
      <c r="A26" s="148">
        <v>11</v>
      </c>
      <c r="B26" s="149">
        <f>IF(A26="","",'基本資料'!$B$7+(A26-1)*'基本資料'!$L$7/60/24)</f>
        <v>0.3333333333333333</v>
      </c>
      <c r="C26" s="95" t="s">
        <v>109</v>
      </c>
      <c r="D26" s="95" t="s">
        <v>232</v>
      </c>
      <c r="E26" s="95" t="s">
        <v>235</v>
      </c>
      <c r="F26" s="96" t="s">
        <v>114</v>
      </c>
    </row>
    <row r="27" spans="1:6" ht="17.25" customHeight="1">
      <c r="A27" s="145"/>
      <c r="B27" s="147"/>
      <c r="C27" s="93">
        <v>0</v>
      </c>
      <c r="D27" s="93">
        <v>0</v>
      </c>
      <c r="E27" s="93">
        <v>0</v>
      </c>
      <c r="F27" s="94">
        <v>0</v>
      </c>
    </row>
    <row r="28" spans="1:6" ht="17.25" customHeight="1">
      <c r="A28" s="148">
        <v>12</v>
      </c>
      <c r="B28" s="149">
        <f>IF(A28="","",'基本資料'!$B$7+(A28-1)*'基本資料'!$L$7/60/24)</f>
        <v>0.3395833333333333</v>
      </c>
      <c r="C28" s="95" t="s">
        <v>118</v>
      </c>
      <c r="D28" s="95" t="s">
        <v>120</v>
      </c>
      <c r="E28" s="95" t="s">
        <v>168</v>
      </c>
      <c r="F28" s="96" t="s">
        <v>238</v>
      </c>
    </row>
    <row r="29" spans="1:6" ht="17.25" customHeight="1">
      <c r="A29" s="145"/>
      <c r="B29" s="147"/>
      <c r="C29" s="93">
        <v>0</v>
      </c>
      <c r="D29" s="93">
        <v>0</v>
      </c>
      <c r="E29" s="93">
        <v>0</v>
      </c>
      <c r="F29" s="94">
        <v>0</v>
      </c>
    </row>
    <row r="30" spans="1:6" ht="17.25" customHeight="1">
      <c r="A30" s="148">
        <v>13</v>
      </c>
      <c r="B30" s="149">
        <f>IF(A30="","",'基本資料'!$B$7+(A30-1)*'基本資料'!$L$7/60/24)</f>
        <v>0.3458333333333333</v>
      </c>
      <c r="C30" s="95" t="s">
        <v>122</v>
      </c>
      <c r="D30" s="95" t="s">
        <v>126</v>
      </c>
      <c r="E30" s="95" t="s">
        <v>239</v>
      </c>
      <c r="F30" s="96" t="s">
        <v>240</v>
      </c>
    </row>
    <row r="31" spans="1:6" ht="17.25" customHeight="1">
      <c r="A31" s="145"/>
      <c r="B31" s="147"/>
      <c r="C31" s="93">
        <v>0</v>
      </c>
      <c r="D31" s="93">
        <v>0</v>
      </c>
      <c r="E31" s="93">
        <v>0</v>
      </c>
      <c r="F31" s="94">
        <v>0</v>
      </c>
    </row>
    <row r="32" spans="1:6" ht="17.25" customHeight="1">
      <c r="A32" s="148">
        <v>14</v>
      </c>
      <c r="B32" s="149">
        <f>IF(A32="","",'基本資料'!$B$7+(A32-1)*'基本資料'!$L$7/60/24)</f>
        <v>0.3520833333333333</v>
      </c>
      <c r="C32" s="95" t="s">
        <v>119</v>
      </c>
      <c r="D32" s="95" t="s">
        <v>125</v>
      </c>
      <c r="E32" s="95" t="s">
        <v>124</v>
      </c>
      <c r="F32" s="96" t="s">
        <v>241</v>
      </c>
    </row>
    <row r="33" spans="1:6" ht="17.25" customHeight="1">
      <c r="A33" s="145"/>
      <c r="B33" s="147"/>
      <c r="C33" s="93">
        <v>0</v>
      </c>
      <c r="D33" s="93">
        <v>0</v>
      </c>
      <c r="E33" s="93">
        <v>0</v>
      </c>
      <c r="F33" s="94">
        <v>0</v>
      </c>
    </row>
    <row r="34" spans="1:6" ht="17.25" customHeight="1">
      <c r="A34" s="148">
        <v>15</v>
      </c>
      <c r="B34" s="149">
        <f>IF(A34="","",'基本資料'!$B$7+(A34-1)*'基本資料'!$L$7/60/24)</f>
        <v>0.35833333333333334</v>
      </c>
      <c r="C34" s="95" t="s">
        <v>121</v>
      </c>
      <c r="D34" s="95" t="s">
        <v>123</v>
      </c>
      <c r="E34" s="95" t="s">
        <v>242</v>
      </c>
      <c r="F34" s="96" t="s">
        <v>243</v>
      </c>
    </row>
    <row r="35" spans="1:6" ht="17.25" customHeight="1">
      <c r="A35" s="145"/>
      <c r="B35" s="147"/>
      <c r="C35" s="93">
        <v>0</v>
      </c>
      <c r="D35" s="93">
        <v>0</v>
      </c>
      <c r="E35" s="93">
        <v>0</v>
      </c>
      <c r="F35" s="94">
        <v>0</v>
      </c>
    </row>
    <row r="36" spans="1:6" ht="17.25" customHeight="1">
      <c r="A36" s="148"/>
      <c r="B36" s="149">
        <f>IF(A36="","",'基本資料'!$B$7+(A36-1)*'基本資料'!$L$7/60/24)</f>
      </c>
      <c r="C36" s="95"/>
      <c r="D36" s="95"/>
      <c r="E36" s="95"/>
      <c r="F36" s="96"/>
    </row>
    <row r="37" spans="1:6" ht="17.25" customHeight="1">
      <c r="A37" s="145"/>
      <c r="B37" s="147"/>
      <c r="C37" s="93">
        <v>0</v>
      </c>
      <c r="D37" s="93">
        <v>0</v>
      </c>
      <c r="E37" s="93">
        <v>0</v>
      </c>
      <c r="F37" s="94">
        <v>0</v>
      </c>
    </row>
    <row r="38" spans="1:6" ht="17.25" customHeight="1">
      <c r="A38" s="148" t="s">
        <v>8</v>
      </c>
      <c r="B38" s="149">
        <f>IF(A38="","",'基本資料'!$B$7+(A38-1)*'基本資料'!$L$7/60/24)</f>
      </c>
      <c r="C38" s="95"/>
      <c r="D38" s="95"/>
      <c r="E38" s="95"/>
      <c r="F38" s="96"/>
    </row>
    <row r="39" spans="1:6" ht="17.25" customHeight="1">
      <c r="A39" s="145"/>
      <c r="B39" s="147"/>
      <c r="C39" s="93"/>
      <c r="D39" s="93"/>
      <c r="E39" s="93"/>
      <c r="F39" s="94"/>
    </row>
    <row r="40" spans="1:6" ht="17.25" customHeight="1">
      <c r="A40" s="148" t="s">
        <v>8</v>
      </c>
      <c r="B40" s="149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50"/>
      <c r="B41" s="151"/>
      <c r="C41" s="97"/>
      <c r="D41" s="97"/>
      <c r="E41" s="97"/>
      <c r="F41" s="98"/>
    </row>
    <row r="42" spans="1:6" ht="17.25" customHeight="1" thickTop="1">
      <c r="A42" s="138" t="s">
        <v>40</v>
      </c>
      <c r="B42" s="25" t="s">
        <v>41</v>
      </c>
      <c r="C42" s="140" t="s">
        <v>36</v>
      </c>
      <c r="D42" s="140" t="s">
        <v>36</v>
      </c>
      <c r="E42" s="140" t="s">
        <v>36</v>
      </c>
      <c r="F42" s="142" t="s">
        <v>265</v>
      </c>
    </row>
    <row r="43" spans="1:6" ht="17.25" customHeight="1" thickBot="1">
      <c r="A43" s="139"/>
      <c r="B43" s="27" t="s">
        <v>42</v>
      </c>
      <c r="C43" s="141"/>
      <c r="D43" s="141"/>
      <c r="E43" s="141"/>
      <c r="F43" s="143"/>
    </row>
    <row r="44" spans="1:6" ht="17.25" customHeight="1" thickTop="1">
      <c r="A44" s="154">
        <v>1</v>
      </c>
      <c r="B44" s="146">
        <f>IF(A44="","",'基本資料'!$B$7+(A44-1)*'基本資料'!$L$7/60/24)</f>
        <v>0.2708333333333333</v>
      </c>
      <c r="C44" s="91" t="s">
        <v>164</v>
      </c>
      <c r="D44" s="91" t="s">
        <v>131</v>
      </c>
      <c r="E44" s="91" t="s">
        <v>244</v>
      </c>
      <c r="F44" s="92" t="s">
        <v>245</v>
      </c>
    </row>
    <row r="45" spans="1:6" ht="17.25" customHeight="1">
      <c r="A45" s="153"/>
      <c r="B45" s="147"/>
      <c r="C45" s="93">
        <v>0</v>
      </c>
      <c r="D45" s="93">
        <v>0</v>
      </c>
      <c r="E45" s="93">
        <v>0</v>
      </c>
      <c r="F45" s="94">
        <v>0</v>
      </c>
    </row>
    <row r="46" spans="1:6" ht="17.25" customHeight="1">
      <c r="A46" s="152">
        <v>2</v>
      </c>
      <c r="B46" s="149">
        <f>IF(A46="","",'基本資料'!$B$7+(A46-1)*'基本資料'!$L$7/60/24)</f>
        <v>0.2770833333333333</v>
      </c>
      <c r="C46" s="95" t="s">
        <v>128</v>
      </c>
      <c r="D46" s="95" t="s">
        <v>133</v>
      </c>
      <c r="E46" s="95" t="s">
        <v>246</v>
      </c>
      <c r="F46" s="96" t="s">
        <v>247</v>
      </c>
    </row>
    <row r="47" spans="1:6" ht="17.25" customHeight="1">
      <c r="A47" s="153"/>
      <c r="B47" s="147"/>
      <c r="C47" s="93">
        <v>0</v>
      </c>
      <c r="D47" s="93">
        <v>0</v>
      </c>
      <c r="E47" s="93">
        <v>0</v>
      </c>
      <c r="F47" s="94">
        <v>0</v>
      </c>
    </row>
    <row r="48" spans="1:6" ht="17.25" customHeight="1">
      <c r="A48" s="152">
        <v>3</v>
      </c>
      <c r="B48" s="149">
        <f>IF(A48="","",'基本資料'!$B$7+(A48-1)*'基本資料'!$L$7/60/24)</f>
        <v>0.2833333333333333</v>
      </c>
      <c r="C48" s="95" t="s">
        <v>130</v>
      </c>
      <c r="D48" s="95" t="s">
        <v>165</v>
      </c>
      <c r="E48" s="95" t="s">
        <v>132</v>
      </c>
      <c r="F48" s="96" t="s">
        <v>248</v>
      </c>
    </row>
    <row r="49" spans="1:6" ht="17.25" customHeight="1">
      <c r="A49" s="153"/>
      <c r="B49" s="147"/>
      <c r="C49" s="93">
        <v>0</v>
      </c>
      <c r="D49" s="93">
        <v>0</v>
      </c>
      <c r="E49" s="93">
        <v>0</v>
      </c>
      <c r="F49" s="94">
        <v>0</v>
      </c>
    </row>
    <row r="50" spans="1:6" ht="17.25" customHeight="1">
      <c r="A50" s="152">
        <v>4</v>
      </c>
      <c r="B50" s="149">
        <f>IF(A50="","",'基本資料'!$B$7+(A50-1)*'基本資料'!$L$7/60/24)</f>
        <v>0.2895833333333333</v>
      </c>
      <c r="C50" s="95" t="s">
        <v>129</v>
      </c>
      <c r="D50" s="95" t="s">
        <v>249</v>
      </c>
      <c r="E50" s="95" t="s">
        <v>250</v>
      </c>
      <c r="F50" s="96" t="s">
        <v>251</v>
      </c>
    </row>
    <row r="51" spans="1:6" ht="17.25" customHeight="1">
      <c r="A51" s="153"/>
      <c r="B51" s="147"/>
      <c r="C51" s="93">
        <v>0</v>
      </c>
      <c r="D51" s="93">
        <v>0</v>
      </c>
      <c r="E51" s="93">
        <v>0</v>
      </c>
      <c r="F51" s="94">
        <v>0</v>
      </c>
    </row>
    <row r="52" spans="1:6" ht="17.25" customHeight="1">
      <c r="A52" s="152">
        <v>5</v>
      </c>
      <c r="B52" s="149">
        <f>IF(A52="","",'基本資料'!$B$7+(A52-1)*'基本資料'!$L$7/60/24)</f>
        <v>0.29583333333333334</v>
      </c>
      <c r="C52" s="95" t="s">
        <v>167</v>
      </c>
      <c r="D52" s="95" t="s">
        <v>136</v>
      </c>
      <c r="E52" s="95" t="s">
        <v>134</v>
      </c>
      <c r="F52" s="96" t="s">
        <v>252</v>
      </c>
    </row>
    <row r="53" spans="1:6" ht="17.25" customHeight="1">
      <c r="A53" s="153"/>
      <c r="B53" s="147"/>
      <c r="C53" s="93">
        <v>0</v>
      </c>
      <c r="D53" s="93">
        <v>0</v>
      </c>
      <c r="E53" s="93">
        <v>0</v>
      </c>
      <c r="F53" s="94">
        <v>0</v>
      </c>
    </row>
    <row r="54" spans="1:6" ht="17.25" customHeight="1">
      <c r="A54" s="152">
        <v>6</v>
      </c>
      <c r="B54" s="149">
        <f>IF(A54="","",'基本資料'!$B$7+(A54-1)*'基本資料'!$L$7/60/24)</f>
        <v>0.3020833333333333</v>
      </c>
      <c r="C54" s="95" t="s">
        <v>135</v>
      </c>
      <c r="D54" s="95" t="s">
        <v>253</v>
      </c>
      <c r="E54" s="95" t="s">
        <v>254</v>
      </c>
      <c r="F54" s="96" t="s">
        <v>255</v>
      </c>
    </row>
    <row r="55" spans="1:6" ht="17.25" customHeight="1">
      <c r="A55" s="153"/>
      <c r="B55" s="147"/>
      <c r="C55" s="93">
        <v>0</v>
      </c>
      <c r="D55" s="93">
        <v>0</v>
      </c>
      <c r="E55" s="93">
        <v>0</v>
      </c>
      <c r="F55" s="94">
        <v>0</v>
      </c>
    </row>
    <row r="56" spans="1:6" ht="17.25" customHeight="1">
      <c r="A56" s="152">
        <v>7</v>
      </c>
      <c r="B56" s="149">
        <f>IF(A56="","",'基本資料'!$B$7+(A56-1)*'基本資料'!$L$7/60/24)</f>
        <v>0.3083333333333333</v>
      </c>
      <c r="C56" s="95" t="s">
        <v>127</v>
      </c>
      <c r="D56" s="95" t="s">
        <v>256</v>
      </c>
      <c r="E56" s="95" t="s">
        <v>257</v>
      </c>
      <c r="F56" s="96" t="s">
        <v>137</v>
      </c>
    </row>
    <row r="57" spans="1:6" ht="17.25" customHeight="1">
      <c r="A57" s="153"/>
      <c r="B57" s="147"/>
      <c r="C57" s="93">
        <v>0</v>
      </c>
      <c r="D57" s="93">
        <v>0</v>
      </c>
      <c r="E57" s="93">
        <v>0</v>
      </c>
      <c r="F57" s="94">
        <v>0</v>
      </c>
    </row>
    <row r="58" spans="1:6" ht="17.25" customHeight="1">
      <c r="A58" s="152">
        <v>8</v>
      </c>
      <c r="B58" s="149">
        <f>IF(A58="","",'基本資料'!$B$7+(A58-1)*'基本資料'!$L$7/60/24)</f>
        <v>0.3145833333333333</v>
      </c>
      <c r="C58" s="95" t="s">
        <v>139</v>
      </c>
      <c r="D58" s="95" t="s">
        <v>138</v>
      </c>
      <c r="E58" s="95" t="s">
        <v>1087</v>
      </c>
      <c r="F58" s="96" t="s">
        <v>1093</v>
      </c>
    </row>
    <row r="59" spans="1:6" ht="17.25" customHeight="1">
      <c r="A59" s="153"/>
      <c r="B59" s="147"/>
      <c r="C59" s="93">
        <v>0</v>
      </c>
      <c r="D59" s="93">
        <v>0</v>
      </c>
      <c r="E59" s="93">
        <v>0</v>
      </c>
      <c r="F59" s="94">
        <v>0</v>
      </c>
    </row>
    <row r="60" spans="1:6" ht="17.25" customHeight="1">
      <c r="A60" s="152">
        <v>9</v>
      </c>
      <c r="B60" s="149">
        <f>IF(A60="","",'基本資料'!$B$7+(A60-1)*'基本資料'!$L$7/60/24)</f>
        <v>0.3208333333333333</v>
      </c>
      <c r="C60" s="95" t="s">
        <v>142</v>
      </c>
      <c r="D60" s="95" t="s">
        <v>141</v>
      </c>
      <c r="E60" s="95" t="s">
        <v>1088</v>
      </c>
      <c r="F60" s="96" t="s">
        <v>1089</v>
      </c>
    </row>
    <row r="61" spans="1:6" ht="17.25" customHeight="1">
      <c r="A61" s="153"/>
      <c r="B61" s="147"/>
      <c r="C61" s="93">
        <v>0</v>
      </c>
      <c r="D61" s="93">
        <v>0</v>
      </c>
      <c r="E61" s="93">
        <v>0</v>
      </c>
      <c r="F61" s="94">
        <v>0</v>
      </c>
    </row>
    <row r="62" spans="1:6" ht="17.25" customHeight="1">
      <c r="A62" s="152">
        <v>10</v>
      </c>
      <c r="B62" s="149">
        <f>IF(A62="","",'基本資料'!$B$7+(A62-1)*'基本資料'!$L$7/60/24)</f>
        <v>0.32708333333333334</v>
      </c>
      <c r="C62" s="95" t="s">
        <v>140</v>
      </c>
      <c r="D62" s="95" t="s">
        <v>1090</v>
      </c>
      <c r="E62" s="95" t="s">
        <v>1091</v>
      </c>
      <c r="F62" s="96" t="s">
        <v>1094</v>
      </c>
    </row>
    <row r="63" spans="1:6" ht="17.25" customHeight="1">
      <c r="A63" s="153"/>
      <c r="B63" s="147"/>
      <c r="C63" s="93">
        <v>0</v>
      </c>
      <c r="D63" s="93">
        <v>0</v>
      </c>
      <c r="E63" s="93">
        <v>0</v>
      </c>
      <c r="F63" s="94">
        <v>0</v>
      </c>
    </row>
    <row r="64" spans="1:6" ht="17.25" customHeight="1">
      <c r="A64" s="152">
        <v>11</v>
      </c>
      <c r="B64" s="149">
        <f>IF(A64="","",'基本資料'!$B$7+(A64-1)*'基本資料'!$L$7/60/24)</f>
        <v>0.3333333333333333</v>
      </c>
      <c r="C64" s="95" t="s">
        <v>148</v>
      </c>
      <c r="D64" s="95" t="s">
        <v>144</v>
      </c>
      <c r="E64" s="95" t="s">
        <v>258</v>
      </c>
      <c r="F64" s="96" t="s">
        <v>8</v>
      </c>
    </row>
    <row r="65" spans="1:6" ht="17.25" customHeight="1">
      <c r="A65" s="153"/>
      <c r="B65" s="147"/>
      <c r="C65" s="93">
        <v>0</v>
      </c>
      <c r="D65" s="93">
        <v>0</v>
      </c>
      <c r="E65" s="93">
        <v>0</v>
      </c>
      <c r="F65" s="94">
        <v>0</v>
      </c>
    </row>
    <row r="66" spans="1:6" ht="17.25" customHeight="1">
      <c r="A66" s="152">
        <v>12</v>
      </c>
      <c r="B66" s="149">
        <f>IF(A66="","",'基本資料'!$B$7+(A66-1)*'基本資料'!$L$7/60/24)</f>
        <v>0.3395833333333333</v>
      </c>
      <c r="C66" s="95" t="s">
        <v>143</v>
      </c>
      <c r="D66" s="95" t="s">
        <v>146</v>
      </c>
      <c r="E66" s="95" t="s">
        <v>152</v>
      </c>
      <c r="F66" s="96" t="s">
        <v>8</v>
      </c>
    </row>
    <row r="67" spans="1:6" ht="17.25" customHeight="1">
      <c r="A67" s="153"/>
      <c r="B67" s="147"/>
      <c r="C67" s="93">
        <v>0</v>
      </c>
      <c r="D67" s="93">
        <v>0</v>
      </c>
      <c r="E67" s="93">
        <v>0</v>
      </c>
      <c r="F67" s="94">
        <v>0</v>
      </c>
    </row>
    <row r="68" spans="1:6" ht="17.25" customHeight="1">
      <c r="A68" s="152">
        <v>13</v>
      </c>
      <c r="B68" s="149">
        <f>IF(A68="","",'基本資料'!$B$7+(A68-1)*'基本資料'!$L$7/60/24)</f>
        <v>0.3458333333333333</v>
      </c>
      <c r="C68" s="95" t="s">
        <v>145</v>
      </c>
      <c r="D68" s="95" t="s">
        <v>150</v>
      </c>
      <c r="E68" s="95" t="s">
        <v>259</v>
      </c>
      <c r="F68" s="96" t="s">
        <v>8</v>
      </c>
    </row>
    <row r="69" spans="1:6" ht="17.25" customHeight="1">
      <c r="A69" s="153"/>
      <c r="B69" s="147"/>
      <c r="C69" s="93">
        <v>0</v>
      </c>
      <c r="D69" s="93">
        <v>0</v>
      </c>
      <c r="E69" s="93">
        <v>0</v>
      </c>
      <c r="F69" s="94">
        <v>0</v>
      </c>
    </row>
    <row r="70" spans="1:6" ht="17.25" customHeight="1">
      <c r="A70" s="152">
        <v>14</v>
      </c>
      <c r="B70" s="149">
        <f>IF(A70="","",'基本資料'!$B$7+(A70-1)*'基本資料'!$L$7/60/24)</f>
        <v>0.3520833333333333</v>
      </c>
      <c r="C70" s="95" t="s">
        <v>147</v>
      </c>
      <c r="D70" s="95" t="s">
        <v>260</v>
      </c>
      <c r="E70" s="95" t="s">
        <v>261</v>
      </c>
      <c r="F70" s="96" t="s">
        <v>262</v>
      </c>
    </row>
    <row r="71" spans="1:6" ht="17.25" customHeight="1">
      <c r="A71" s="153"/>
      <c r="B71" s="147"/>
      <c r="C71" s="93">
        <v>0</v>
      </c>
      <c r="D71" s="93">
        <v>0</v>
      </c>
      <c r="E71" s="93">
        <v>0</v>
      </c>
      <c r="F71" s="94">
        <v>0</v>
      </c>
    </row>
    <row r="72" spans="1:6" ht="17.25" customHeight="1">
      <c r="A72" s="152">
        <v>15</v>
      </c>
      <c r="B72" s="149">
        <f>IF(A72="","",'基本資料'!$B$7+(A72-1)*'基本資料'!$L$7/60/24)</f>
        <v>0.35833333333333334</v>
      </c>
      <c r="C72" s="95" t="s">
        <v>151</v>
      </c>
      <c r="D72" s="95" t="s">
        <v>149</v>
      </c>
      <c r="E72" s="95" t="s">
        <v>263</v>
      </c>
      <c r="F72" s="96" t="s">
        <v>264</v>
      </c>
    </row>
    <row r="73" spans="1:6" ht="17.25" customHeight="1">
      <c r="A73" s="153"/>
      <c r="B73" s="147"/>
      <c r="C73" s="93">
        <v>0</v>
      </c>
      <c r="D73" s="93">
        <v>0</v>
      </c>
      <c r="E73" s="93">
        <v>0</v>
      </c>
      <c r="F73" s="94">
        <v>0</v>
      </c>
    </row>
    <row r="74" spans="1:6" ht="17.25" customHeight="1">
      <c r="A74" s="152"/>
      <c r="B74" s="14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7.25" customHeight="1">
      <c r="A75" s="153"/>
      <c r="B75" s="147"/>
      <c r="C75" s="93">
        <v>0</v>
      </c>
      <c r="D75" s="93">
        <v>0</v>
      </c>
      <c r="E75" s="93">
        <v>0</v>
      </c>
      <c r="F75" s="94">
        <v>0</v>
      </c>
    </row>
    <row r="76" spans="1:6" ht="17.25" customHeight="1">
      <c r="A76" s="152" t="s">
        <v>8</v>
      </c>
      <c r="B76" s="14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7.25" customHeight="1">
      <c r="A77" s="153"/>
      <c r="B77" s="147"/>
      <c r="C77" s="93">
        <v>0</v>
      </c>
      <c r="D77" s="93">
        <v>0</v>
      </c>
      <c r="E77" s="93">
        <v>0</v>
      </c>
      <c r="F77" s="94">
        <v>0</v>
      </c>
    </row>
    <row r="78" spans="1:6" ht="17.25" customHeight="1">
      <c r="A78" s="152" t="s">
        <v>8</v>
      </c>
      <c r="B78" s="14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7.25" customHeight="1" thickBot="1">
      <c r="A79" s="155"/>
      <c r="B79" s="151"/>
      <c r="C79" s="97">
        <v>0</v>
      </c>
      <c r="D79" s="97">
        <v>0</v>
      </c>
      <c r="E79" s="97">
        <v>0</v>
      </c>
      <c r="F79" s="98">
        <v>0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43</v>
      </c>
      <c r="B82" s="18"/>
      <c r="C82" s="18"/>
      <c r="D82" s="18"/>
      <c r="E82" s="18"/>
      <c r="F82" s="18"/>
    </row>
    <row r="83" spans="1:6" ht="16.5">
      <c r="A83" s="18" t="s">
        <v>44</v>
      </c>
      <c r="B83" s="18"/>
      <c r="C83" s="18"/>
      <c r="D83" s="18"/>
      <c r="E83" s="18"/>
      <c r="F83" s="18"/>
    </row>
    <row r="84" spans="1:6" ht="16.5">
      <c r="A84" s="18" t="s">
        <v>45</v>
      </c>
      <c r="B84" s="18"/>
      <c r="C84" s="18"/>
      <c r="D84" s="18"/>
      <c r="E84" s="18"/>
      <c r="F84" s="18"/>
    </row>
    <row r="85" spans="1:6" ht="16.5">
      <c r="A85" s="18" t="s">
        <v>46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8" sqref="L18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  <col min="15" max="18" width="8.875" style="0" hidden="1" customWidth="1"/>
  </cols>
  <sheetData>
    <row r="1" spans="1:6" ht="48" customHeight="1">
      <c r="A1" s="135" t="str">
        <f>'基本資料'!B1</f>
        <v>中華民國103年渣打全國業餘高爾夫冬季排名賽</v>
      </c>
      <c r="B1" s="135"/>
      <c r="C1" s="135"/>
      <c r="D1" s="135"/>
      <c r="E1" s="135"/>
      <c r="F1" s="135"/>
    </row>
    <row r="2" spans="1:6" ht="24" customHeight="1" thickBot="1">
      <c r="A2" s="136" t="str">
        <f>"地點："&amp;'基本資料'!B2</f>
        <v>地點：清泉崗高爾夫球場</v>
      </c>
      <c r="B2" s="136"/>
      <c r="C2" s="136"/>
      <c r="D2" s="103">
        <v>2</v>
      </c>
      <c r="E2" s="137">
        <f>'基本資料'!B3-1+D2</f>
        <v>41983</v>
      </c>
      <c r="F2" s="13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18" ht="17.25" customHeight="1" thickTop="1">
      <c r="A4" s="138" t="s">
        <v>68</v>
      </c>
      <c r="B4" s="25" t="s">
        <v>69</v>
      </c>
      <c r="C4" s="140" t="s">
        <v>70</v>
      </c>
      <c r="D4" s="140" t="s">
        <v>70</v>
      </c>
      <c r="E4" s="140" t="s">
        <v>70</v>
      </c>
      <c r="F4" s="142" t="s">
        <v>70</v>
      </c>
      <c r="Q4" t="s">
        <v>940</v>
      </c>
      <c r="R4">
        <v>73</v>
      </c>
    </row>
    <row r="5" spans="1:18" ht="17.25" customHeight="1" thickBot="1">
      <c r="A5" s="139"/>
      <c r="B5" s="26" t="s">
        <v>71</v>
      </c>
      <c r="C5" s="141"/>
      <c r="D5" s="141"/>
      <c r="E5" s="141"/>
      <c r="F5" s="143"/>
      <c r="Q5" t="s">
        <v>339</v>
      </c>
      <c r="R5">
        <v>79</v>
      </c>
    </row>
    <row r="6" spans="1:18" ht="17.25" customHeight="1" thickTop="1">
      <c r="A6" s="144">
        <f>IF(O6&gt;0,1,0)</f>
        <v>1</v>
      </c>
      <c r="B6" s="146">
        <f>IF(A6=0,"",'基本資料'!$B$7+(A6-1)*'基本資料'!$L$7/60/24)</f>
        <v>0.2708333333333333</v>
      </c>
      <c r="C6" s="91" t="str">
        <f ca="1">IF($A6=0,"",OFFSET('R1編組表'!$C$44,$O6,COLUMN()-3))</f>
        <v>林婕恩   女Ｂ組</v>
      </c>
      <c r="D6" s="91" t="str">
        <f ca="1">IF($A6=0,"",OFFSET('R1編組表'!$C$44,$O6,COLUMN()-3))</f>
        <v>林冠妤   女Ｂ組</v>
      </c>
      <c r="E6" s="91" t="str">
        <f ca="1">IF($A6=0,"",OFFSET('R1編組表'!$C$44,$O6,COLUMN()-3))</f>
        <v>邱譓芠   女Ｂ組</v>
      </c>
      <c r="F6" s="92" t="str">
        <f ca="1">IF($A6=0,"",OFFSET('R1編組表'!$C$44,$O6,COLUMN()-3))</f>
        <v>詹芷綺   女Ｂ組</v>
      </c>
      <c r="O6">
        <f>(MAX('R1編組表'!A44:A79)-1)*2</f>
        <v>28</v>
      </c>
      <c r="Q6" t="s">
        <v>744</v>
      </c>
      <c r="R6">
        <v>78</v>
      </c>
    </row>
    <row r="7" spans="1:18" ht="17.25" customHeight="1">
      <c r="A7" s="145"/>
      <c r="B7" s="147"/>
      <c r="C7" s="93" t="str">
        <f>IF(C6="","",TEXT(VLOOKUP(LEFT(C6,3),$Q$4:$R$119,2,FALSE),"#-")&amp;TEXT(VLOOKUP(LEFT(C6,3),$Q$4:$R$119,2,FALSE),"     #"))</f>
        <v>77-     77</v>
      </c>
      <c r="D7" s="93" t="str">
        <f>IF(D6="","",TEXT(VLOOKUP(LEFT(D6,3),$Q$4:$R$119,2,FALSE),"#-")&amp;TEXT(VLOOKUP(LEFT(D6,3),$Q$4:$R$119,2,FALSE),"     #"))</f>
        <v>79-     79</v>
      </c>
      <c r="E7" s="93" t="str">
        <f>IF(E6="","",TEXT(VLOOKUP(LEFT(E6,3),$Q$4:$R$119,2,FALSE),"#-")&amp;TEXT(VLOOKUP(LEFT(E6,3),$Q$4:$R$119,2,FALSE),"     #"))</f>
        <v>75-     75</v>
      </c>
      <c r="F7" s="94" t="str">
        <f>IF(F6="","",TEXT(VLOOKUP(LEFT(F6,3),$Q$4:$R$119,2,FALSE),"#-")&amp;TEXT(VLOOKUP(LEFT(F6,3),$Q$4:$R$119,2,FALSE),"     #"))</f>
        <v>84-     84</v>
      </c>
      <c r="Q7" t="s">
        <v>843</v>
      </c>
      <c r="R7">
        <v>74</v>
      </c>
    </row>
    <row r="8" spans="1:18" ht="17.25" customHeight="1">
      <c r="A8" s="148">
        <f>IF(O8&gt;0,A6+1,0)</f>
        <v>2</v>
      </c>
      <c r="B8" s="149">
        <f>IF(A8=0,"",'基本資料'!$B$7+(A8-1)*'基本資料'!$L$7/60/24)</f>
        <v>0.2770833333333333</v>
      </c>
      <c r="C8" s="95" t="str">
        <f ca="1">IF($A8=0,"",OFFSET('R1編組表'!$C$44,$O8,COLUMN()-3))</f>
        <v>陳靜慈   女Ｂ組</v>
      </c>
      <c r="D8" s="95" t="str">
        <f ca="1">IF($A8=0,"",OFFSET('R1編組表'!$C$44,$O8,COLUMN()-3))</f>
        <v>劉少允   女Ｂ組</v>
      </c>
      <c r="E8" s="95" t="str">
        <f ca="1">IF($A8=0,"",OFFSET('R1編組表'!$C$44,$O8,COLUMN()-3))</f>
        <v>林家榆   女Ｂ組</v>
      </c>
      <c r="F8" s="96" t="str">
        <f ca="1">IF($A8=0,"",OFFSET('R1編組表'!$C$44,$O8,COLUMN()-3))</f>
        <v>石瑋岑   女Ｂ組</v>
      </c>
      <c r="O8">
        <f>O6-2</f>
        <v>26</v>
      </c>
      <c r="Q8" t="s">
        <v>488</v>
      </c>
      <c r="R8">
        <v>75</v>
      </c>
    </row>
    <row r="9" spans="1:18" ht="17.25" customHeight="1">
      <c r="A9" s="145"/>
      <c r="B9" s="147"/>
      <c r="C9" s="93" t="str">
        <f>IF(C8="","",TEXT(VLOOKUP(LEFT(C8,3),$Q$4:$R$119,2,FALSE),"#-")&amp;TEXT(VLOOKUP(LEFT(C8,3),$Q$4:$R$119,2,FALSE),"     #"))</f>
        <v>74-     74</v>
      </c>
      <c r="D9" s="93" t="str">
        <f>IF(D8="","",TEXT(VLOOKUP(LEFT(D8,3),$Q$4:$R$119,2,FALSE),"#-")&amp;TEXT(VLOOKUP(LEFT(D8,3),$Q$4:$R$119,2,FALSE),"     #"))</f>
        <v>74-     74</v>
      </c>
      <c r="E9" s="93" t="str">
        <f>IF(E8="","",TEXT(VLOOKUP(LEFT(E8,3),$Q$4:$R$119,2,FALSE),"#-")&amp;TEXT(VLOOKUP(LEFT(E8,3),$Q$4:$R$119,2,FALSE),"     #"))</f>
        <v>82-     82</v>
      </c>
      <c r="F9" s="94" t="str">
        <f>IF(F8="","",TEXT(VLOOKUP(LEFT(F8,3),$Q$4:$R$119,2,FALSE),"#-")&amp;TEXT(VLOOKUP(LEFT(F8,3),$Q$4:$R$119,2,FALSE),"     #"))</f>
        <v>83-     83</v>
      </c>
      <c r="Q9" t="s">
        <v>918</v>
      </c>
      <c r="R9">
        <v>74</v>
      </c>
    </row>
    <row r="10" spans="1:18" ht="17.25" customHeight="1">
      <c r="A10" s="148">
        <f>IF(O10&gt;=0,A8+1,0)</f>
        <v>3</v>
      </c>
      <c r="B10" s="149">
        <f>IF(A10=0,"",'基本資料'!$B$7+(A10-1)*'基本資料'!$L$7/60/24)</f>
        <v>0.2833333333333333</v>
      </c>
      <c r="C10" s="95" t="str">
        <f ca="1">IF($A10=0,"",OFFSET('R1編組表'!$C$44,$O10,COLUMN()-3))</f>
        <v>張雅淳   女Ｂ組</v>
      </c>
      <c r="D10" s="95" t="str">
        <f ca="1">IF($A10=0,"",OFFSET('R1編組表'!$C$44,$O10,COLUMN()-3))</f>
        <v>謝映葶   女Ｂ組</v>
      </c>
      <c r="E10" s="95" t="str">
        <f ca="1">IF($A10=0,"",OFFSET('R1編組表'!$C$44,$O10,COLUMN()-3))</f>
        <v>楊斐茜   女Ｂ組</v>
      </c>
      <c r="F10" s="96">
        <f ca="1">IF($A10=0,"",OFFSET('R1編組表'!$C$44,$O10,COLUMN()-3))</f>
      </c>
      <c r="O10">
        <f>O8-2</f>
        <v>24</v>
      </c>
      <c r="Q10" t="s">
        <v>492</v>
      </c>
      <c r="R10">
        <v>75</v>
      </c>
    </row>
    <row r="11" spans="1:18" ht="17.25" customHeight="1">
      <c r="A11" s="145"/>
      <c r="B11" s="147"/>
      <c r="C11" s="93" t="str">
        <f>IF(C10="","",TEXT(VLOOKUP(LEFT(C10,3),$Q$4:$R$119,2,FALSE),"#-")&amp;TEXT(VLOOKUP(LEFT(C10,3),$Q$4:$R$119,2,FALSE),"     #"))</f>
        <v>75-     75</v>
      </c>
      <c r="D11" s="93" t="str">
        <f>IF(D10="","",TEXT(VLOOKUP(LEFT(D10,3),$Q$4:$R$119,2,FALSE),"#-")&amp;TEXT(VLOOKUP(LEFT(D10,3),$Q$4:$R$119,2,FALSE),"     #"))</f>
        <v>89-     89</v>
      </c>
      <c r="E11" s="93" t="str">
        <f>IF(E10="","",TEXT(VLOOKUP(LEFT(E10,3),$Q$4:$R$119,2,FALSE),"#-")&amp;TEXT(VLOOKUP(LEFT(E10,3),$Q$4:$R$119,2,FALSE),"     #"))</f>
        <v>100-     100</v>
      </c>
      <c r="F11" s="94">
        <f>IF(F10="","",TEXT(VLOOKUP(LEFT(F10,3),$Q$4:$R$119,2,FALSE),"#-")&amp;TEXT(VLOOKUP(LEFT(F10,3),$Q$4:$R$119,2,FALSE),"     #"))</f>
      </c>
      <c r="Q11" t="s">
        <v>573</v>
      </c>
      <c r="R11">
        <v>78</v>
      </c>
    </row>
    <row r="12" spans="1:18" ht="17.25" customHeight="1">
      <c r="A12" s="148">
        <f>IF(O12&gt;=0,A10+1,0)</f>
        <v>4</v>
      </c>
      <c r="B12" s="149">
        <f>IF(A12=0,"",'基本資料'!$B$7+(A12-1)*'基本資料'!$L$7/60/24)</f>
        <v>0.2895833333333333</v>
      </c>
      <c r="C12" s="95" t="str">
        <f ca="1">IF($A12=0,"",OFFSET('R1編組表'!$C$44,$O12,COLUMN()-3))</f>
        <v>侯羽薔   女Ｂ組</v>
      </c>
      <c r="D12" s="95" t="str">
        <f ca="1">IF($A12=0,"",OFFSET('R1編組表'!$C$44,$O12,COLUMN()-3))</f>
        <v>林子涵   女Ｂ組</v>
      </c>
      <c r="E12" s="95" t="str">
        <f ca="1">IF($A12=0,"",OFFSET('R1編組表'!$C$44,$O12,COLUMN()-3))</f>
        <v>曾彩晴   女Ｂ組</v>
      </c>
      <c r="F12" s="96">
        <f ca="1">IF($A12=0,"",OFFSET('R1編組表'!$C$44,$O12,COLUMN()-3))</f>
      </c>
      <c r="O12">
        <f>O10-2</f>
        <v>22</v>
      </c>
      <c r="Q12" t="s">
        <v>313</v>
      </c>
      <c r="R12">
        <v>77</v>
      </c>
    </row>
    <row r="13" spans="1:18" ht="17.25" customHeight="1">
      <c r="A13" s="145"/>
      <c r="B13" s="147"/>
      <c r="C13" s="93" t="str">
        <f>IF(C12="","",TEXT(VLOOKUP(LEFT(C12,3),$Q$4:$R$119,2,FALSE),"#-")&amp;TEXT(VLOOKUP(LEFT(C12,3),$Q$4:$R$119,2,FALSE),"     #"))</f>
        <v>79-     79</v>
      </c>
      <c r="D13" s="93" t="str">
        <f>IF(D12="","",TEXT(VLOOKUP(LEFT(D12,3),$Q$4:$R$119,2,FALSE),"#-")&amp;TEXT(VLOOKUP(LEFT(D12,3),$Q$4:$R$119,2,FALSE),"     #"))</f>
        <v>78-     78</v>
      </c>
      <c r="E13" s="93" t="str">
        <f>IF(E12="","",TEXT(VLOOKUP(LEFT(E12,3),$Q$4:$R$119,2,FALSE),"#-")&amp;TEXT(VLOOKUP(LEFT(E12,3),$Q$4:$R$119,2,FALSE),"     #"))</f>
        <v>79-     79</v>
      </c>
      <c r="F13" s="94">
        <f>IF(F12="","",TEXT(VLOOKUP(LEFT(F12,3),$Q$4:$R$119,2,FALSE),"#-")&amp;TEXT(VLOOKUP(LEFT(F12,3),$Q$4:$R$119,2,FALSE),"     #"))</f>
      </c>
      <c r="Q13" t="s">
        <v>416</v>
      </c>
      <c r="R13">
        <v>87</v>
      </c>
    </row>
    <row r="14" spans="1:18" ht="17.25" customHeight="1">
      <c r="A14" s="148">
        <f>IF(O14&gt;=0,A12+1,0)</f>
        <v>5</v>
      </c>
      <c r="B14" s="149">
        <f>IF(A14=0,"",'基本資料'!$B$7+(A14-1)*'基本資料'!$L$7/60/24)</f>
        <v>0.29583333333333334</v>
      </c>
      <c r="C14" s="95" t="str">
        <f ca="1">IF($A14=0,"",OFFSET('R1編組表'!$C$44,$O14,COLUMN()-3))</f>
        <v>俞涵軒   女Ｂ組</v>
      </c>
      <c r="D14" s="95" t="str">
        <f ca="1">IF($A14=0,"",OFFSET('R1編組表'!$C$44,$O14,COLUMN()-3))</f>
        <v>張子怡   女Ｂ組</v>
      </c>
      <c r="E14" s="95" t="str">
        <f ca="1">IF($A14=0,"",OFFSET('R1編組表'!$C$44,$O14,COLUMN()-3))</f>
        <v>馮立顏   女Ｂ組</v>
      </c>
      <c r="F14" s="96">
        <f ca="1">IF($A14=0,"",OFFSET('R1編組表'!$C$44,$O14,COLUMN()-3))</f>
      </c>
      <c r="O14">
        <f>O12-2</f>
        <v>20</v>
      </c>
      <c r="Q14" t="s">
        <v>197</v>
      </c>
      <c r="R14">
        <v>74</v>
      </c>
    </row>
    <row r="15" spans="1:18" ht="17.25" customHeight="1">
      <c r="A15" s="145"/>
      <c r="B15" s="147"/>
      <c r="C15" s="93" t="str">
        <f>IF(C14="","",TEXT(VLOOKUP(LEFT(C14,3),$Q$4:$R$119,2,FALSE),"#-")&amp;TEXT(VLOOKUP(LEFT(C14,3),$Q$4:$R$119,2,FALSE),"     #"))</f>
        <v>76-     76</v>
      </c>
      <c r="D15" s="93" t="str">
        <f>IF(D14="","",TEXT(VLOOKUP(LEFT(D14,3),$Q$4:$R$119,2,FALSE),"#-")&amp;TEXT(VLOOKUP(LEFT(D14,3),$Q$4:$R$119,2,FALSE),"     #"))</f>
        <v>73-     73</v>
      </c>
      <c r="E15" s="93" t="str">
        <f>IF(E14="","",TEXT(VLOOKUP(LEFT(E14,3),$Q$4:$R$119,2,FALSE),"#-")&amp;TEXT(VLOOKUP(LEFT(E14,3),$Q$4:$R$119,2,FALSE),"     #"))</f>
        <v>80-     80</v>
      </c>
      <c r="F15" s="94">
        <f>IF(F14="","",TEXT(VLOOKUP(LEFT(F14,3),$Q$4:$R$119,2,FALSE),"#-")&amp;TEXT(VLOOKUP(LEFT(F14,3),$Q$4:$R$119,2,FALSE),"     #"))</f>
      </c>
      <c r="Q15" t="s">
        <v>214</v>
      </c>
      <c r="R15">
        <v>74</v>
      </c>
    </row>
    <row r="16" spans="1:18" ht="17.25" customHeight="1">
      <c r="A16" s="148">
        <f>IF(O16&gt;=0,A14+1,0)</f>
        <v>6</v>
      </c>
      <c r="B16" s="149">
        <f>IF(A16=0,"",'基本資料'!$B$7+(A16-1)*'基本資料'!$L$7/60/24)</f>
        <v>0.3020833333333333</v>
      </c>
      <c r="C16" s="95" t="str">
        <f ca="1">IF($A16=0,"",OFFSET('R1編組表'!$C$44,$O16,COLUMN()-3))</f>
        <v>陳慈惠   女公開</v>
      </c>
      <c r="D16" s="95" t="str">
        <f ca="1">IF($A16=0,"",OFFSET('R1編組表'!$C$44,$O16,COLUMN()-3))</f>
        <v>陳宇涵   女公開</v>
      </c>
      <c r="E16" s="95" t="str">
        <f ca="1">IF($A16=0,"",OFFSET('R1編組表'!$C$44,$O16,COLUMN()-3))</f>
        <v>杜宜瑾   女公開</v>
      </c>
      <c r="F16" s="96" t="str">
        <f ca="1">IF($A16=0,"",OFFSET('R1編組表'!$C$44,$O16,COLUMN()-3))</f>
        <v>黃如楨   女公開</v>
      </c>
      <c r="O16">
        <f>O14-2</f>
        <v>18</v>
      </c>
      <c r="Q16" t="s">
        <v>200</v>
      </c>
      <c r="R16">
        <v>75</v>
      </c>
    </row>
    <row r="17" spans="1:18" ht="17.25" customHeight="1">
      <c r="A17" s="145"/>
      <c r="B17" s="147"/>
      <c r="C17" s="93" t="str">
        <f>IF(C16="","",TEXT(VLOOKUP(LEFT(C16,3),$Q$4:$R$119,2,FALSE),"#-")&amp;TEXT(VLOOKUP(LEFT(C16,3),$Q$4:$R$119,2,FALSE),"     #"))</f>
        <v>74-     74</v>
      </c>
      <c r="D17" s="93" t="str">
        <f>IF(D16="","",TEXT(VLOOKUP(LEFT(D16,3),$Q$4:$R$119,2,FALSE),"#-")&amp;TEXT(VLOOKUP(LEFT(D16,3),$Q$4:$R$119,2,FALSE),"     #"))</f>
        <v>83-     83</v>
      </c>
      <c r="E17" s="93" t="str">
        <f>IF(E16="","",TEXT(VLOOKUP(LEFT(E16,3),$Q$4:$R$119,2,FALSE),"#-")&amp;TEXT(VLOOKUP(LEFT(E16,3),$Q$4:$R$119,2,FALSE),"     #"))</f>
        <v>77-     77</v>
      </c>
      <c r="F17" s="94" t="str">
        <f>IF(F16="","",TEXT(VLOOKUP(LEFT(F16,3),$Q$4:$R$119,2,FALSE),"#-")&amp;TEXT(VLOOKUP(LEFT(F16,3),$Q$4:$R$119,2,FALSE),"     #"))</f>
        <v>94-     94</v>
      </c>
      <c r="Q17" t="s">
        <v>26</v>
      </c>
      <c r="R17">
        <v>72</v>
      </c>
    </row>
    <row r="18" spans="1:18" ht="17.25" customHeight="1">
      <c r="A18" s="148">
        <f>IF(O18&gt;=0,A16+1,0)</f>
        <v>7</v>
      </c>
      <c r="B18" s="149">
        <f>IF(A18=0,"",'基本資料'!$B$7+(A18-1)*'基本資料'!$L$7/60/24)</f>
        <v>0.3083333333333333</v>
      </c>
      <c r="C18" s="95" t="str">
        <f ca="1">IF($A18=0,"",OFFSET('R1編組表'!$C$44,$O18,COLUMN()-3))</f>
        <v>蔡欣恩   女公開</v>
      </c>
      <c r="D18" s="95" t="str">
        <f ca="1">IF($A18=0,"",OFFSET('R1編組表'!$C$44,$O18,COLUMN()-3))</f>
        <v>羅尹楨   女公開</v>
      </c>
      <c r="E18" s="95" t="str">
        <f ca="1">IF($A18=0,"",OFFSET('R1編組表'!$C$44,$O18,COLUMN()-3))</f>
        <v>唐瑋安   女公開</v>
      </c>
      <c r="F18" s="96" t="str">
        <f ca="1">IF($A18=0,"",OFFSET('R1編組表'!$C$44,$O18,COLUMN()-3))</f>
        <v>毛怜絜   女公開</v>
      </c>
      <c r="O18">
        <f>O16-2</f>
        <v>16</v>
      </c>
      <c r="Q18" t="s">
        <v>17</v>
      </c>
      <c r="R18">
        <v>82</v>
      </c>
    </row>
    <row r="19" spans="1:18" ht="17.25" customHeight="1">
      <c r="A19" s="145"/>
      <c r="B19" s="147"/>
      <c r="C19" s="93" t="str">
        <f>IF(C18="","",TEXT(VLOOKUP(LEFT(C18,3),$Q$4:$R$119,2,FALSE),"#-")&amp;TEXT(VLOOKUP(LEFT(C18,3),$Q$4:$R$119,2,FALSE),"     #"))</f>
        <v>76-     76</v>
      </c>
      <c r="D19" s="93" t="str">
        <f>IF(D18="","",TEXT(VLOOKUP(LEFT(D18,3),$Q$4:$R$119,2,FALSE),"#-")&amp;TEXT(VLOOKUP(LEFT(D18,3),$Q$4:$R$119,2,FALSE),"     #"))</f>
        <v>84-     84</v>
      </c>
      <c r="E19" s="93" t="str">
        <f>IF(E18="","",TEXT(VLOOKUP(LEFT(E18,3),$Q$4:$R$119,2,FALSE),"#-")&amp;TEXT(VLOOKUP(LEFT(E18,3),$Q$4:$R$119,2,FALSE),"     #"))</f>
        <v>76-     76</v>
      </c>
      <c r="F19" s="94" t="str">
        <f>IF(F18="","",TEXT(VLOOKUP(LEFT(F18,3),$Q$4:$R$119,2,FALSE),"#-")&amp;TEXT(VLOOKUP(LEFT(F18,3),$Q$4:$R$119,2,FALSE),"     #"))</f>
        <v>77-     77</v>
      </c>
      <c r="Q19" t="s">
        <v>210</v>
      </c>
      <c r="R19">
        <v>76</v>
      </c>
    </row>
    <row r="20" spans="1:18" ht="17.25" customHeight="1">
      <c r="A20" s="148">
        <f>IF(O20&gt;=0,A18+1,0)</f>
        <v>8</v>
      </c>
      <c r="B20" s="149">
        <f>IF(A20=0,"",'基本資料'!$B$7+(A20-1)*'基本資料'!$L$7/60/24)</f>
        <v>0.3145833333333333</v>
      </c>
      <c r="C20" s="95" t="str">
        <f ca="1">IF($A20=0,"",OFFSET('R1編組表'!$C$44,$O20,COLUMN()-3))</f>
        <v>伍以晴   女公開</v>
      </c>
      <c r="D20" s="95" t="str">
        <f ca="1">IF($A20=0,"",OFFSET('R1編組表'!$C$44,$O20,COLUMN()-3))</f>
        <v>章巧宜   女公開</v>
      </c>
      <c r="E20" s="95" t="str">
        <f ca="1">IF($A20=0,"",OFFSET('R1編組表'!$C$44,$O20,COLUMN()-3))</f>
        <v>張　慈   女公開</v>
      </c>
      <c r="F20" s="96" t="str">
        <f ca="1">IF($A20=0,"",OFFSET('R1編組表'!$C$44,$O20,COLUMN()-3))</f>
        <v>江雨璇   女公開</v>
      </c>
      <c r="O20">
        <f>O18-2</f>
        <v>14</v>
      </c>
      <c r="Q20" t="s">
        <v>202</v>
      </c>
      <c r="R20">
        <v>80</v>
      </c>
    </row>
    <row r="21" spans="1:18" ht="17.25" customHeight="1">
      <c r="A21" s="145"/>
      <c r="B21" s="147"/>
      <c r="C21" s="93" t="str">
        <f>IF(C20="","",TEXT(VLOOKUP(LEFT(C20,3),$Q$4:$R$119,2,FALSE),"#-")&amp;TEXT(VLOOKUP(LEFT(C20,3),$Q$4:$R$119,2,FALSE),"     #"))</f>
        <v>76-     76</v>
      </c>
      <c r="D21" s="93" t="str">
        <f>IF(D20="","",TEXT(VLOOKUP(LEFT(D20,3),$Q$4:$R$119,2,FALSE),"#-")&amp;TEXT(VLOOKUP(LEFT(D20,3),$Q$4:$R$119,2,FALSE),"     #"))</f>
        <v>74-     74</v>
      </c>
      <c r="E21" s="93" t="str">
        <f>IF(E20="","",TEXT(VLOOKUP(LEFT(E20,3),$Q$4:$R$119,2,FALSE),"#-")&amp;TEXT(VLOOKUP(LEFT(E20,3),$Q$4:$R$119,2,FALSE),"     #"))</f>
        <v>81-     81</v>
      </c>
      <c r="F21" s="94" t="str">
        <f>IF(F20="","",TEXT(VLOOKUP(LEFT(F20,3),$Q$4:$R$119,2,FALSE),"#-")&amp;TEXT(VLOOKUP(LEFT(F20,3),$Q$4:$R$119,2,FALSE),"     #"))</f>
        <v>89-     89</v>
      </c>
      <c r="Q21" t="s">
        <v>63</v>
      </c>
      <c r="R21">
        <v>78</v>
      </c>
    </row>
    <row r="22" spans="1:18" ht="17.25" customHeight="1">
      <c r="A22" s="148">
        <f>IF(O22&gt;=0,A20+1,0)</f>
        <v>9</v>
      </c>
      <c r="B22" s="149">
        <f>IF(A22=0,"",'基本資料'!$B$7+(A22-1)*'基本資料'!$L$7/60/24)</f>
        <v>0.3208333333333333</v>
      </c>
      <c r="C22" s="95" t="str">
        <f ca="1">IF($A22=0,"",OFFSET('R1編組表'!$C$44,$O22,COLUMN()-3))</f>
        <v>呂孫儀   男Ａ組</v>
      </c>
      <c r="D22" s="95" t="str">
        <f ca="1">IF($A22=0,"",OFFSET('R1編組表'!$C$44,$O22,COLUMN()-3))</f>
        <v>楊　傑   男Ａ組</v>
      </c>
      <c r="E22" s="95" t="str">
        <f ca="1">IF($A22=0,"",OFFSET('R1編組表'!$C$44,$O22,COLUMN()-3))</f>
        <v>林柏凱   男Ａ組</v>
      </c>
      <c r="F22" s="113" t="str">
        <f ca="1">IF($A22=0,"",OFFSET('R1編組表'!$C$44,$O22,COLUMN()-3))</f>
        <v>俞俊安   男Ａ組</v>
      </c>
      <c r="O22">
        <f>O20-2</f>
        <v>12</v>
      </c>
      <c r="Q22" t="s">
        <v>195</v>
      </c>
      <c r="R22">
        <v>85</v>
      </c>
    </row>
    <row r="23" spans="1:18" ht="17.25" customHeight="1">
      <c r="A23" s="145"/>
      <c r="B23" s="147"/>
      <c r="C23" s="93" t="str">
        <f>IF(C22="","",TEXT(VLOOKUP(LEFT(C22,3),$Q$4:$R$119,2,FALSE),"#-")&amp;TEXT(VLOOKUP(LEFT(C22,3),$Q$4:$R$119,2,FALSE),"     #"))</f>
        <v>77-     77</v>
      </c>
      <c r="D23" s="93" t="str">
        <f>IF(D22="","",TEXT(VLOOKUP(LEFT(D22,3),$Q$4:$R$119,2,FALSE),"#-")&amp;TEXT(VLOOKUP(LEFT(D22,3),$Q$4:$R$119,2,FALSE),"     #"))</f>
        <v>81-     81</v>
      </c>
      <c r="E23" s="114" t="str">
        <f>IF(E22="","",TEXT(VLOOKUP(LEFT(E22,3),$Q$4:$R$119,2,FALSE),"#-")&amp;TEXT(VLOOKUP(LEFT(E22,3),$Q$4:$R$119,2,FALSE),"     #"))</f>
        <v>82-     82</v>
      </c>
      <c r="F23" s="115" t="str">
        <f>IF(F22="","",TEXT(VLOOKUP(LEFT(F22,3),$Q$4:$R$119,2,FALSE),"#-")&amp;TEXT(VLOOKUP(LEFT(F22,3),$Q$4:$R$119,2,FALSE),"     #"))</f>
        <v>73-     73</v>
      </c>
      <c r="Q23" t="s">
        <v>23</v>
      </c>
      <c r="R23">
        <v>85</v>
      </c>
    </row>
    <row r="24" spans="1:18" ht="17.25" customHeight="1">
      <c r="A24" s="148">
        <f>IF(O24&gt;=0,A22+1,0)</f>
        <v>10</v>
      </c>
      <c r="B24" s="149">
        <f>IF(A24=0,"",'基本資料'!$B$7+(A24-1)*'基本資料'!$L$7/60/24)</f>
        <v>0.32708333333333334</v>
      </c>
      <c r="C24" s="95" t="str">
        <f ca="1">IF($A24=0,"",OFFSET('R1編組表'!$C$44,$O24,COLUMN()-3))</f>
        <v>劉永華   男Ａ組</v>
      </c>
      <c r="D24" s="95" t="str">
        <f ca="1">IF($A24=0,"",OFFSET('R1編組表'!$C$44,$O24,COLUMN()-3))</f>
        <v>黃冠勳   男Ａ組</v>
      </c>
      <c r="E24" s="95" t="str">
        <f ca="1">IF($A24=0,"",OFFSET('R1編組表'!$C$44,$O24,COLUMN()-3))</f>
        <v>孔德恕   男Ａ組</v>
      </c>
      <c r="F24" s="96" t="str">
        <f ca="1">IF($A24=0,"",OFFSET('R1編組表'!$C$44,$O24,COLUMN()-3))</f>
        <v>陳守成   男Ａ組</v>
      </c>
      <c r="O24">
        <f>O22-2</f>
        <v>10</v>
      </c>
      <c r="Q24" t="s">
        <v>224</v>
      </c>
      <c r="R24">
        <v>79</v>
      </c>
    </row>
    <row r="25" spans="1:18" ht="17.25" customHeight="1">
      <c r="A25" s="145"/>
      <c r="B25" s="147"/>
      <c r="C25" s="93" t="str">
        <f>IF(C24="","",TEXT(VLOOKUP(LEFT(C24,3),$Q$4:$R$119,2,FALSE),"#-")&amp;TEXT(VLOOKUP(LEFT(C24,3),$Q$4:$R$119,2,FALSE),"     #"))</f>
        <v>76-     76</v>
      </c>
      <c r="D25" s="93" t="str">
        <f>IF(D24="","",TEXT(VLOOKUP(LEFT(D24,3),$Q$4:$R$119,2,FALSE),"#-")&amp;TEXT(VLOOKUP(LEFT(D24,3),$Q$4:$R$119,2,FALSE),"     #"))</f>
        <v>78-     78</v>
      </c>
      <c r="E25" s="93" t="str">
        <f>IF(E24="","",TEXT(VLOOKUP(LEFT(E24,3),$Q$4:$R$119,2,FALSE),"#-")&amp;TEXT(VLOOKUP(LEFT(E24,3),$Q$4:$R$119,2,FALSE),"     #"))</f>
        <v>82-     82</v>
      </c>
      <c r="F25" s="94" t="str">
        <f>IF(F24="","",TEXT(VLOOKUP(LEFT(F24,3),$Q$4:$R$119,2,FALSE),"#-")&amp;TEXT(VLOOKUP(LEFT(F24,3),$Q$4:$R$119,2,FALSE),"     #"))</f>
        <v>77-     77</v>
      </c>
      <c r="Q25" t="s">
        <v>28</v>
      </c>
      <c r="R25" t="s">
        <v>1100</v>
      </c>
    </row>
    <row r="26" spans="1:18" ht="17.25" customHeight="1">
      <c r="A26" s="148">
        <f>IF(O26&gt;=0,A24+1,0)</f>
        <v>11</v>
      </c>
      <c r="B26" s="149">
        <f>IF(A26=0,"",'基本資料'!$B$7+(A26-1)*'基本資料'!$L$7/60/24)</f>
        <v>0.3333333333333333</v>
      </c>
      <c r="C26" s="95" t="str">
        <f ca="1">IF($A26=0,"",OFFSET('R1編組表'!$C$44,$O26,COLUMN()-3))</f>
        <v>何祐誠   男Ａ組</v>
      </c>
      <c r="D26" s="95" t="str">
        <f ca="1">IF($A26=0,"",OFFSET('R1編組表'!$C$44,$O26,COLUMN()-3))</f>
        <v>鍾力新   男Ａ組</v>
      </c>
      <c r="E26" s="95" t="str">
        <f ca="1">IF($A26=0,"",OFFSET('R1編組表'!$C$44,$O26,COLUMN()-3))</f>
        <v>張庭嘉   男Ａ組</v>
      </c>
      <c r="F26" s="96" t="str">
        <f ca="1">IF($A26=0,"",OFFSET('R1編組表'!$C$44,$O26,COLUMN()-3))</f>
        <v>曾豐棟   男Ａ組</v>
      </c>
      <c r="O26">
        <f>O24-2</f>
        <v>8</v>
      </c>
      <c r="Q26" t="s">
        <v>384</v>
      </c>
      <c r="R26">
        <v>77</v>
      </c>
    </row>
    <row r="27" spans="1:18" ht="17.25" customHeight="1">
      <c r="A27" s="145"/>
      <c r="B27" s="147"/>
      <c r="C27" s="93" t="str">
        <f>IF(C26="","",TEXT(VLOOKUP(LEFT(C26,3),$Q$4:$R$119,2,FALSE),"#-")&amp;TEXT(VLOOKUP(LEFT(C26,3),$Q$4:$R$119,2,FALSE),"     #"))</f>
        <v>75-     75</v>
      </c>
      <c r="D27" s="93" t="str">
        <f>IF(D26="","",TEXT(VLOOKUP(LEFT(D26,3),$Q$4:$R$119,2,FALSE),"#-")&amp;TEXT(VLOOKUP(LEFT(D26,3),$Q$4:$R$119,2,FALSE),"     #"))</f>
        <v>80-     80</v>
      </c>
      <c r="E27" s="93" t="str">
        <f>IF(E26="","",TEXT(VLOOKUP(LEFT(E26,3),$Q$4:$R$119,2,FALSE),"#-")&amp;TEXT(VLOOKUP(LEFT(E26,3),$Q$4:$R$119,2,FALSE),"     #"))</f>
        <v>75-     75</v>
      </c>
      <c r="F27" s="94" t="str">
        <f>IF(F26="","",TEXT(VLOOKUP(LEFT(F26,3),$Q$4:$R$119,2,FALSE),"#-")&amp;TEXT(VLOOKUP(LEFT(F26,3),$Q$4:$R$119,2,FALSE),"     #"))</f>
        <v>76-     76</v>
      </c>
      <c r="Q27" t="s">
        <v>916</v>
      </c>
      <c r="R27">
        <v>76</v>
      </c>
    </row>
    <row r="28" spans="1:18" ht="17.25" customHeight="1">
      <c r="A28" s="148">
        <f>IF(O28&gt;=0,A26+1,0)</f>
        <v>12</v>
      </c>
      <c r="B28" s="149">
        <f>IF(A28=0,"",'基本資料'!$B$7+(A28-1)*'基本資料'!$L$7/60/24)</f>
        <v>0.3395833333333333</v>
      </c>
      <c r="C28" s="95" t="str">
        <f ca="1">IF($A28=0,"",OFFSET('R1編組表'!$C$44,$O28,COLUMN()-3))</f>
        <v>洪昭鑫   男Ａ組</v>
      </c>
      <c r="D28" s="95" t="str">
        <f ca="1">IF($A28=0,"",OFFSET('R1編組表'!$C$44,$O28,COLUMN()-3))</f>
        <v>陳威勝   男Ａ組</v>
      </c>
      <c r="E28" s="95" t="str">
        <f ca="1">IF($A28=0,"",OFFSET('R1編組表'!$C$44,$O28,COLUMN()-3))</f>
        <v>劉威廷   男Ａ組</v>
      </c>
      <c r="F28" s="96" t="str">
        <f ca="1">IF($A28=0,"",OFFSET('R1編組表'!$C$44,$O28,COLUMN()-3))</f>
        <v>黃韋豪   男Ａ組</v>
      </c>
      <c r="O28">
        <f>O26-2</f>
        <v>6</v>
      </c>
      <c r="Q28" t="s">
        <v>353</v>
      </c>
      <c r="R28">
        <v>75</v>
      </c>
    </row>
    <row r="29" spans="1:18" ht="17.25" customHeight="1">
      <c r="A29" s="145"/>
      <c r="B29" s="147"/>
      <c r="C29" s="93" t="str">
        <f>IF(C28="","",TEXT(VLOOKUP(LEFT(C28,3),$Q$4:$R$119,2,FALSE),"#-")&amp;TEXT(VLOOKUP(LEFT(C28,3),$Q$4:$R$119,2,FALSE),"     #"))</f>
        <v>85-     85</v>
      </c>
      <c r="D29" s="93" t="str">
        <f>IF(D28="","",TEXT(VLOOKUP(LEFT(D28,3),$Q$4:$R$119,2,FALSE),"#-")&amp;TEXT(VLOOKUP(LEFT(D28,3),$Q$4:$R$119,2,FALSE),"     #"))</f>
        <v>79-     79</v>
      </c>
      <c r="E29" s="93" t="str">
        <f>IF(E28="","",TEXT(VLOOKUP(LEFT(E28,3),$Q$4:$R$119,2,FALSE),"#-")&amp;TEXT(VLOOKUP(LEFT(E28,3),$Q$4:$R$119,2,FALSE),"     #"))</f>
        <v>85-     85</v>
      </c>
      <c r="F29" s="94" t="str">
        <f>IF(F28="","",TEXT(VLOOKUP(LEFT(F28,3),$Q$4:$R$119,2,FALSE),"#-")&amp;TEXT(VLOOKUP(LEFT(F28,3),$Q$4:$R$119,2,FALSE),"     #"))</f>
        <v>83-     83</v>
      </c>
      <c r="Q29" t="s">
        <v>542</v>
      </c>
      <c r="R29">
        <v>85</v>
      </c>
    </row>
    <row r="30" spans="1:18" ht="17.25" customHeight="1">
      <c r="A30" s="148">
        <f>IF(O30&gt;=0,A28+1,0)</f>
        <v>13</v>
      </c>
      <c r="B30" s="149">
        <f>IF(A30=0,"",'基本資料'!$B$7+(A30-1)*'基本資料'!$L$7/60/24)</f>
        <v>0.3458333333333333</v>
      </c>
      <c r="C30" s="95" t="str">
        <f ca="1">IF($A30=0,"",OFFSET('R1編組表'!$C$44,$O30,COLUMN()-3))</f>
        <v>王文暘   男Ａ組</v>
      </c>
      <c r="D30" s="95" t="str">
        <f ca="1">IF($A30=0,"",OFFSET('R1編組表'!$C$44,$O30,COLUMN()-3))</f>
        <v>詹昱韋   男Ａ組</v>
      </c>
      <c r="E30" s="95" t="str">
        <f ca="1">IF($A30=0,"",OFFSET('R1編組表'!$C$44,$O30,COLUMN()-3))</f>
        <v>張彥翔   男Ａ組</v>
      </c>
      <c r="F30" s="96" t="str">
        <f ca="1">IF($A30=0,"",OFFSET('R1編組表'!$C$44,$O30,COLUMN()-3))</f>
        <v>吳心瑋   男Ａ組</v>
      </c>
      <c r="O30">
        <f>O28-2</f>
        <v>4</v>
      </c>
      <c r="Q30" t="s">
        <v>301</v>
      </c>
      <c r="R30">
        <v>75</v>
      </c>
    </row>
    <row r="31" spans="1:18" ht="17.25" customHeight="1">
      <c r="A31" s="145"/>
      <c r="B31" s="147"/>
      <c r="C31" s="93" t="str">
        <f>IF(C30="","",TEXT(VLOOKUP(LEFT(C30,3),$Q$4:$R$119,2,FALSE),"#-")&amp;TEXT(VLOOKUP(LEFT(C30,3),$Q$4:$R$119,2,FALSE),"     #"))</f>
        <v>75-     75</v>
      </c>
      <c r="D31" s="93" t="str">
        <f>IF(D30="","",TEXT(VLOOKUP(LEFT(D30,3),$Q$4:$R$119,2,FALSE),"#-")&amp;TEXT(VLOOKUP(LEFT(D30,3),$Q$4:$R$119,2,FALSE),"     #"))</f>
        <v>86-     86</v>
      </c>
      <c r="E31" s="93" t="str">
        <f>IF(E30="","",TEXT(VLOOKUP(LEFT(E30,3),$Q$4:$R$119,2,FALSE),"#-")&amp;TEXT(VLOOKUP(LEFT(E30,3),$Q$4:$R$119,2,FALSE),"     #"))</f>
        <v>83-     83</v>
      </c>
      <c r="F31" s="94" t="str">
        <f>IF(F30="","",TEXT(VLOOKUP(LEFT(F30,3),$Q$4:$R$119,2,FALSE),"#-")&amp;TEXT(VLOOKUP(LEFT(F30,3),$Q$4:$R$119,2,FALSE),"     #"))</f>
        <v>80-     80</v>
      </c>
      <c r="Q31" t="s">
        <v>1011</v>
      </c>
      <c r="R31">
        <v>80</v>
      </c>
    </row>
    <row r="32" spans="1:18" ht="17.25" customHeight="1">
      <c r="A32" s="148">
        <f>IF(O32&gt;=0,A30+1,0)</f>
        <v>14</v>
      </c>
      <c r="B32" s="149">
        <f>IF(A32=0,"",'基本資料'!$B$7+(A32-1)*'基本資料'!$L$7/60/24)</f>
        <v>0.3520833333333333</v>
      </c>
      <c r="C32" s="95" t="str">
        <f ca="1">IF($A32=0,"",OFFSET('R1編組表'!$C$44,$O32,COLUMN()-3))</f>
        <v>謝主典   男Ａ組</v>
      </c>
      <c r="D32" s="95" t="str">
        <f ca="1">IF($A32=0,"",OFFSET('R1編組表'!$C$44,$O32,COLUMN()-3))</f>
        <v>王偉軒   男Ａ組</v>
      </c>
      <c r="E32" s="95" t="str">
        <f ca="1">IF($A32=0,"",OFFSET('R1編組表'!$C$44,$O32,COLUMN()-3))</f>
        <v>邱瀚緯   男Ａ組</v>
      </c>
      <c r="F32" s="96" t="str">
        <f ca="1">IF($A32=0,"",OFFSET('R1編組表'!$C$44,$O32,COLUMN()-3))</f>
        <v>史哲宇   男Ａ組</v>
      </c>
      <c r="O32">
        <f>O30-2</f>
        <v>2</v>
      </c>
      <c r="Q32" t="s">
        <v>878</v>
      </c>
      <c r="R32">
        <v>79</v>
      </c>
    </row>
    <row r="33" spans="1:18" ht="17.25" customHeight="1">
      <c r="A33" s="145"/>
      <c r="B33" s="147"/>
      <c r="C33" s="93" t="str">
        <f>IF(C32="","",TEXT(VLOOKUP(LEFT(C32,3),$Q$4:$R$119,2,FALSE),"#-")&amp;TEXT(VLOOKUP(LEFT(C32,3),$Q$4:$R$119,2,FALSE),"     #"))</f>
        <v>80-     80</v>
      </c>
      <c r="D33" s="93" t="str">
        <f>IF(D32="","",TEXT(VLOOKUP(LEFT(D32,3),$Q$4:$R$119,2,FALSE),"#-")&amp;TEXT(VLOOKUP(LEFT(D32,3),$Q$4:$R$119,2,FALSE),"     #"))</f>
        <v>80-     80</v>
      </c>
      <c r="E33" s="93" t="str">
        <f>IF(E32="","",TEXT(VLOOKUP(LEFT(E32,3),$Q$4:$R$119,2,FALSE),"#-")&amp;TEXT(VLOOKUP(LEFT(E32,3),$Q$4:$R$119,2,FALSE),"     #"))</f>
        <v>85-     85</v>
      </c>
      <c r="F33" s="94" t="str">
        <f>IF(F32="","",TEXT(VLOOKUP(LEFT(F32,3),$Q$4:$R$119,2,FALSE),"#-")&amp;TEXT(VLOOKUP(LEFT(F32,3),$Q$4:$R$119,2,FALSE),"     #"))</f>
        <v>76-     76</v>
      </c>
      <c r="Q33" t="s">
        <v>413</v>
      </c>
      <c r="R33">
        <v>77</v>
      </c>
    </row>
    <row r="34" spans="1:18" ht="17.25" customHeight="1">
      <c r="A34" s="148">
        <f>IF(O34&gt;=0,A32+1,0)</f>
        <v>15</v>
      </c>
      <c r="B34" s="149">
        <f>IF(A34=0,"",'基本資料'!$B$7+(A34-1)*'基本資料'!$L$7/60/24)</f>
        <v>0.35833333333333334</v>
      </c>
      <c r="C34" s="95" t="str">
        <f ca="1">IF($A34=0,"",OFFSET('R1編組表'!$C$44,$O34,COLUMN()-3))</f>
        <v>溫楨祥   男Ａ組</v>
      </c>
      <c r="D34" s="95" t="str">
        <f ca="1">IF($A34=0,"",OFFSET('R1編組表'!$C$44,$O34,COLUMN()-3))</f>
        <v>李昭樺   男Ａ組</v>
      </c>
      <c r="E34" s="95" t="str">
        <f ca="1">IF($A34=0,"",OFFSET('R1編組表'!$C$44,$O34,COLUMN()-3))</f>
        <v>呂承學   男Ａ組</v>
      </c>
      <c r="F34" s="96" t="str">
        <f ca="1">IF($A34=0,"",OFFSET('R1編組表'!$C$44,$O34,COLUMN()-3))</f>
        <v>戴陽庭   男Ａ組</v>
      </c>
      <c r="O34">
        <f>O32-2</f>
        <v>0</v>
      </c>
      <c r="Q34" t="s">
        <v>311</v>
      </c>
      <c r="R34">
        <v>80</v>
      </c>
    </row>
    <row r="35" spans="1:18" ht="17.25" customHeight="1">
      <c r="A35" s="145"/>
      <c r="B35" s="147"/>
      <c r="C35" s="93" t="str">
        <f>IF(C34="","",TEXT(VLOOKUP(LEFT(C34,3),$Q$4:$R$119,2,FALSE),"#-")&amp;TEXT(VLOOKUP(LEFT(C34,3),$Q$4:$R$119,2,FALSE),"     #"))</f>
        <v>79-     79</v>
      </c>
      <c r="D35" s="93" t="str">
        <f>IF(D34="","",TEXT(VLOOKUP(LEFT(D34,3),$Q$4:$R$119,2,FALSE),"#-")&amp;TEXT(VLOOKUP(LEFT(D34,3),$Q$4:$R$119,2,FALSE),"     #"))</f>
        <v>77-     77</v>
      </c>
      <c r="E35" s="93" t="str">
        <f>IF(E34="","",TEXT(VLOOKUP(LEFT(E34,3),$Q$4:$R$119,2,FALSE),"#-")&amp;TEXT(VLOOKUP(LEFT(E34,3),$Q$4:$R$119,2,FALSE),"     #"))</f>
        <v>78-     78</v>
      </c>
      <c r="F35" s="94" t="str">
        <f>IF(F34="","",TEXT(VLOOKUP(LEFT(F34,3),$Q$4:$R$119,2,FALSE),"#-")&amp;TEXT(VLOOKUP(LEFT(F34,3),$Q$4:$R$119,2,FALSE),"     #"))</f>
        <v>84-     84</v>
      </c>
      <c r="Q35" t="s">
        <v>899</v>
      </c>
      <c r="R35">
        <v>86</v>
      </c>
    </row>
    <row r="36" spans="1:18" ht="17.25" customHeight="1">
      <c r="A36" s="148">
        <f>IF(O36&gt;=0,A34+1,0)</f>
        <v>0</v>
      </c>
      <c r="B36" s="149">
        <f>IF(A36=0,"",'基本資料'!$B$7+(A36-1)*'基本資料'!$L$7/60/24)</f>
      </c>
      <c r="C36" s="95">
        <f ca="1">IF($A36=0,"",OFFSET('R1編組表'!$C$44,$O36,COLUMN()-3))</f>
      </c>
      <c r="D36" s="95">
        <f ca="1">IF($A36=0,"",OFFSET('R1編組表'!$C$44,$O36,COLUMN()-3))</f>
      </c>
      <c r="E36" s="95">
        <f ca="1">IF($A36=0,"",OFFSET('R1編組表'!$C$44,$O36,COLUMN()-3))</f>
      </c>
      <c r="F36" s="96">
        <f ca="1">IF($A36=0,"",OFFSET('R1編組表'!$C$44,$O36,COLUMN()-3))</f>
      </c>
      <c r="O36">
        <f>O34-2</f>
        <v>-2</v>
      </c>
      <c r="Q36" t="s">
        <v>712</v>
      </c>
      <c r="R36">
        <v>79</v>
      </c>
    </row>
    <row r="37" spans="1:18" ht="17.25" customHeight="1">
      <c r="A37" s="145"/>
      <c r="B37" s="147"/>
      <c r="C37" s="93">
        <f>IF(C36="","",TEXT(VLOOKUP(LEFT(C36,3),$Q$4:$R$119,2,FALSE),"#-")&amp;TEXT(VLOOKUP(LEFT(C36,3),$Q$4:$R$119,2,FALSE),"     #"))</f>
      </c>
      <c r="D37" s="93">
        <f>IF(D36="","",TEXT(VLOOKUP(LEFT(D36,3),$Q$4:$R$119,2,FALSE),"#-")&amp;TEXT(VLOOKUP(LEFT(D36,3),$Q$4:$R$119,2,FALSE),"     #"))</f>
      </c>
      <c r="E37" s="93">
        <f>IF(E36="","",TEXT(VLOOKUP(LEFT(E36,3),$Q$4:$R$119,2,FALSE),"#-")&amp;TEXT(VLOOKUP(LEFT(E36,3),$Q$4:$R$119,2,FALSE),"     #"))</f>
      </c>
      <c r="F37" s="94">
        <f>IF(F36="","",TEXT(VLOOKUP(LEFT(F36,3),$Q$4:$R$119,2,FALSE),"#-")&amp;TEXT(VLOOKUP(LEFT(F36,3),$Q$4:$R$119,2,FALSE),"     #"))</f>
      </c>
      <c r="Q37" t="s">
        <v>1023</v>
      </c>
      <c r="R37">
        <v>80</v>
      </c>
    </row>
    <row r="38" spans="1:18" ht="17.25" customHeight="1">
      <c r="A38" s="148">
        <f>IF(O38&gt;=0,A36+1,0)</f>
        <v>0</v>
      </c>
      <c r="B38" s="149">
        <f>IF(A38=0,"",'基本資料'!$B$7+(A38-1)*'基本資料'!$L$7/60/24)</f>
      </c>
      <c r="C38" s="95">
        <f ca="1">IF($A38=0,"",OFFSET('R1編組表'!$C$44,$O38,COLUMN()-3))</f>
      </c>
      <c r="D38" s="95">
        <f ca="1">IF($A38=0,"",OFFSET('R1編組表'!$C$44,$O38,COLUMN()-3))</f>
      </c>
      <c r="E38" s="95">
        <f ca="1">IF($A38=0,"",OFFSET('R1編組表'!$C$44,$O38,COLUMN()-3))</f>
      </c>
      <c r="F38" s="96">
        <f ca="1">IF($A38=0,"",OFFSET('R1編組表'!$C$44,$O38,COLUMN()-3))</f>
      </c>
      <c r="O38">
        <f>O36-2</f>
        <v>-4</v>
      </c>
      <c r="Q38" t="s">
        <v>811</v>
      </c>
      <c r="R38">
        <v>78</v>
      </c>
    </row>
    <row r="39" spans="1:18" ht="17.25" customHeight="1">
      <c r="A39" s="145"/>
      <c r="B39" s="147"/>
      <c r="C39" s="93">
        <f>IF(C38="","",TEXT(VLOOKUP(LEFT(C38,3),$Q$4:$R$119,2,FALSE),"#-")&amp;TEXT(VLOOKUP(LEFT(C38,3),$Q$4:$R$119,2,FALSE),"     #"))</f>
      </c>
      <c r="D39" s="93">
        <f>IF(D38="","",TEXT(VLOOKUP(LEFT(D38,3),$Q$4:$R$119,2,FALSE),"#-")&amp;TEXT(VLOOKUP(LEFT(D38,3),$Q$4:$R$119,2,FALSE),"     #"))</f>
      </c>
      <c r="E39" s="93">
        <f>IF(E38="","",TEXT(VLOOKUP(LEFT(E38,3),$Q$4:$R$119,2,FALSE),"#-")&amp;TEXT(VLOOKUP(LEFT(E38,3),$Q$4:$R$119,2,FALSE),"     #"))</f>
      </c>
      <c r="F39" s="94">
        <f>IF(F38="","",TEXT(VLOOKUP(LEFT(F38,3),$Q$4:$R$119,2,FALSE),"#-")&amp;TEXT(VLOOKUP(LEFT(F38,3),$Q$4:$R$119,2,FALSE),"     #"))</f>
      </c>
      <c r="Q39" t="s">
        <v>845</v>
      </c>
      <c r="R39">
        <v>81</v>
      </c>
    </row>
    <row r="40" spans="1:18" ht="17.25" customHeight="1">
      <c r="A40" s="148">
        <f>IF(O40&gt;=0,A38+1,0)</f>
        <v>0</v>
      </c>
      <c r="B40" s="149">
        <f>IF(A40=0,"",'基本資料'!$B$7+(A40-1)*'基本資料'!$L$7/60/24)</f>
      </c>
      <c r="C40" s="95">
        <f ca="1">IF($A40=0,"",OFFSET('R1編組表'!$C$44,$O40,COLUMN()-3))</f>
      </c>
      <c r="D40" s="95">
        <f ca="1">IF($A40=0,"",OFFSET('R1編組表'!$C$44,$O40,COLUMN()-3))</f>
      </c>
      <c r="E40" s="95">
        <f ca="1">IF($A40=0,"",OFFSET('R1編組表'!$C$44,$O40,COLUMN()-3))</f>
      </c>
      <c r="F40" s="96">
        <f ca="1">IF($A40=0,"",OFFSET('R1編組表'!$C$44,$O40,COLUMN()-3))</f>
      </c>
      <c r="O40">
        <f>O38-2</f>
        <v>-6</v>
      </c>
      <c r="Q40" t="s">
        <v>472</v>
      </c>
      <c r="R40">
        <v>82</v>
      </c>
    </row>
    <row r="41" spans="1:18" ht="17.25" customHeight="1" thickBot="1">
      <c r="A41" s="150"/>
      <c r="B41" s="151"/>
      <c r="C41" s="97">
        <f>IF(C40="","",TEXT(VLOOKUP(LEFT(C40,3),$Q$4:$R$119,2,FALSE),"#-")&amp;TEXT(VLOOKUP(LEFT(C40,3),$Q$4:$R$119,2,FALSE),"     #"))</f>
      </c>
      <c r="D41" s="97">
        <f>IF(D40="","",TEXT(VLOOKUP(LEFT(D40,3),$Q$4:$R$119,2,FALSE),"#-")&amp;TEXT(VLOOKUP(LEFT(D40,3),$Q$4:$R$119,2,FALSE),"     #"))</f>
      </c>
      <c r="E41" s="97">
        <f>IF(E40="","",TEXT(VLOOKUP(LEFT(E40,3),$Q$4:$R$119,2,FALSE),"#-")&amp;TEXT(VLOOKUP(LEFT(E40,3),$Q$4:$R$119,2,FALSE),"     #"))</f>
      </c>
      <c r="F41" s="98">
        <f>IF(F40="","",TEXT(VLOOKUP(LEFT(F40,3),$Q$4:$R$119,2,FALSE),"#-")&amp;TEXT(VLOOKUP(LEFT(F40,3),$Q$4:$R$119,2,FALSE),"     #"))</f>
      </c>
      <c r="Q41" t="s">
        <v>285</v>
      </c>
      <c r="R41">
        <v>82</v>
      </c>
    </row>
    <row r="42" spans="1:18" ht="17.25" customHeight="1" thickTop="1">
      <c r="A42" s="138" t="s">
        <v>68</v>
      </c>
      <c r="B42" s="25" t="s">
        <v>69</v>
      </c>
      <c r="C42" s="140" t="s">
        <v>70</v>
      </c>
      <c r="D42" s="140" t="s">
        <v>70</v>
      </c>
      <c r="E42" s="140" t="s">
        <v>70</v>
      </c>
      <c r="F42" s="142" t="s">
        <v>70</v>
      </c>
      <c r="Q42" t="s">
        <v>616</v>
      </c>
      <c r="R42">
        <v>75</v>
      </c>
    </row>
    <row r="43" spans="1:18" ht="17.25" customHeight="1" thickBot="1">
      <c r="A43" s="139"/>
      <c r="B43" s="27" t="s">
        <v>72</v>
      </c>
      <c r="C43" s="141"/>
      <c r="D43" s="141"/>
      <c r="E43" s="141"/>
      <c r="F43" s="143"/>
      <c r="Q43" t="s">
        <v>920</v>
      </c>
      <c r="R43">
        <v>85</v>
      </c>
    </row>
    <row r="44" spans="1:18" ht="17.25" customHeight="1" thickTop="1">
      <c r="A44" s="154">
        <f>IF(O44&gt;0,1,0)</f>
        <v>1</v>
      </c>
      <c r="B44" s="146">
        <f>IF(A44=0,"",'基本資料'!$B$7+(A44-1)*'基本資料'!$L$7/60/24)</f>
        <v>0.2708333333333333</v>
      </c>
      <c r="C44" s="91" t="str">
        <f ca="1">IF($A44=0,"",OFFSET('R1編組表'!$C$6,$O44,COLUMN()-3))</f>
        <v>王薏涵   女Ａ組</v>
      </c>
      <c r="D44" s="91" t="str">
        <f ca="1">IF($A44=0,"",OFFSET('R1編組表'!$C$6,$O44,COLUMN()-3))</f>
        <v>黃筱涵   女Ａ組</v>
      </c>
      <c r="E44" s="91" t="str">
        <f ca="1">IF($A44=0,"",OFFSET('R1編組表'!$C$6,$O44,COLUMN()-3))</f>
        <v>蔡禕佳   女Ａ組</v>
      </c>
      <c r="F44" s="92" t="str">
        <f ca="1">IF($A44=0,"",OFFSET('R1編組表'!$C$6,$O44,COLUMN()-3))</f>
        <v>許諾心   女Ａ組</v>
      </c>
      <c r="O44">
        <f>(MAX('R1編組表'!A6:A41)-1)*2</f>
        <v>28</v>
      </c>
      <c r="Q44" t="s">
        <v>606</v>
      </c>
      <c r="R44">
        <v>83</v>
      </c>
    </row>
    <row r="45" spans="1:18" ht="17.25" customHeight="1">
      <c r="A45" s="153"/>
      <c r="B45" s="147"/>
      <c r="C45" s="93" t="str">
        <f>IF(C44="","",TEXT(VLOOKUP(LEFT(C44,3),$Q$4:$R$119,2,FALSE),"#-")&amp;TEXT(VLOOKUP(LEFT(C44,3),$Q$4:$R$119,2,FALSE),"     #"))</f>
        <v>74-     74</v>
      </c>
      <c r="D45" s="93" t="str">
        <f>IF(D44="","",TEXT(VLOOKUP(LEFT(D44,3),$Q$4:$R$119,2,FALSE),"#-")&amp;TEXT(VLOOKUP(LEFT(D44,3),$Q$4:$R$119,2,FALSE),"     #"))</f>
        <v>75-     75</v>
      </c>
      <c r="E45" s="93" t="str">
        <f>IF(E44="","",TEXT(VLOOKUP(LEFT(E44,3),$Q$4:$R$119,2,FALSE),"#-")&amp;TEXT(VLOOKUP(LEFT(E44,3),$Q$4:$R$119,2,FALSE),"     #"))</f>
        <v>84-     84</v>
      </c>
      <c r="F45" s="94" t="str">
        <f>IF(F44="","",TEXT(VLOOKUP(LEFT(F44,3),$Q$4:$R$119,2,FALSE),"#-")&amp;TEXT(VLOOKUP(LEFT(F44,3),$Q$4:$R$119,2,FALSE),"     #"))</f>
        <v>78-     78</v>
      </c>
      <c r="Q45" t="s">
        <v>516</v>
      </c>
      <c r="R45">
        <v>85</v>
      </c>
    </row>
    <row r="46" spans="1:18" ht="17.25" customHeight="1">
      <c r="A46" s="152">
        <f>IF(O46&gt;=0,A44+1,0)</f>
        <v>2</v>
      </c>
      <c r="B46" s="149">
        <f>IF(A46=0,"",'基本資料'!$B$7+(A46-1)*'基本資料'!$L$7/60/24)</f>
        <v>0.2770833333333333</v>
      </c>
      <c r="C46" s="95" t="str">
        <f ca="1">IF($A46=0,"",OFFSET('R1編組表'!$C$6,$O46,COLUMN()-3))</f>
        <v>賴怡廷   女Ａ組</v>
      </c>
      <c r="D46" s="95" t="str">
        <f ca="1">IF($A46=0,"",OFFSET('R1編組表'!$C$6,$O46,COLUMN()-3))</f>
        <v>郭涵涓   女Ａ組</v>
      </c>
      <c r="E46" s="95" t="str">
        <f ca="1">IF($A46=0,"",OFFSET('R1編組表'!$C$6,$O46,COLUMN()-3))</f>
        <v>梁祺芬   女Ａ組</v>
      </c>
      <c r="F46" s="96" t="str">
        <f ca="1">IF($A46=0,"",OFFSET('R1編組表'!$C$6,$O46,COLUMN()-3))</f>
        <v>黃郁心   女Ａ組</v>
      </c>
      <c r="O46">
        <f>O44-2</f>
        <v>26</v>
      </c>
      <c r="Q46" t="s">
        <v>382</v>
      </c>
      <c r="R46">
        <v>78</v>
      </c>
    </row>
    <row r="47" spans="1:18" ht="17.25" customHeight="1">
      <c r="A47" s="153"/>
      <c r="B47" s="147"/>
      <c r="C47" s="93" t="str">
        <f>IF(C46="","",TEXT(VLOOKUP(LEFT(C46,3),$Q$4:$R$119,2,FALSE),"#-")&amp;TEXT(VLOOKUP(LEFT(C46,3),$Q$4:$R$119,2,FALSE),"     #"))</f>
        <v>75-     75</v>
      </c>
      <c r="D47" s="93" t="str">
        <f>IF(D46="","",TEXT(VLOOKUP(LEFT(D46,3),$Q$4:$R$119,2,FALSE),"#-")&amp;TEXT(VLOOKUP(LEFT(D46,3),$Q$4:$R$119,2,FALSE),"     #"))</f>
        <v>78-     78</v>
      </c>
      <c r="E47" s="93" t="str">
        <f>IF(E46="","",TEXT(VLOOKUP(LEFT(E46,3),$Q$4:$R$119,2,FALSE),"#-")&amp;TEXT(VLOOKUP(LEFT(E46,3),$Q$4:$R$119,2,FALSE),"     #"))</f>
        <v>82-     82</v>
      </c>
      <c r="F47" s="94" t="str">
        <f>IF(F46="","",TEXT(VLOOKUP(LEFT(F46,3),$Q$4:$R$119,2,FALSE),"#-")&amp;TEXT(VLOOKUP(LEFT(F46,3),$Q$4:$R$119,2,FALSE),"     #"))</f>
        <v>85-     85</v>
      </c>
      <c r="Q47" t="s">
        <v>1007</v>
      </c>
      <c r="R47">
        <v>84</v>
      </c>
    </row>
    <row r="48" spans="1:18" ht="17.25" customHeight="1">
      <c r="A48" s="152">
        <f>IF(O48&gt;=0,A46+1,0)</f>
        <v>3</v>
      </c>
      <c r="B48" s="149">
        <f>IF(A48=0,"",'基本資料'!$B$7+(A48-1)*'基本資料'!$L$7/60/24)</f>
        <v>0.2833333333333333</v>
      </c>
      <c r="C48" s="95" t="str">
        <f ca="1">IF($A48=0,"",OFFSET('R1編組表'!$C$6,$O48,COLUMN()-3))</f>
        <v>侯羽桑   女Ａ組</v>
      </c>
      <c r="D48" s="95" t="str">
        <f ca="1">IF($A48=0,"",OFFSET('R1編組表'!$C$6,$O48,COLUMN()-3))</f>
        <v>吳芷昀   女Ａ組</v>
      </c>
      <c r="E48" s="95" t="str">
        <f ca="1">IF($A48=0,"",OFFSET('R1編組表'!$C$6,$O48,COLUMN()-3))</f>
        <v>佐佐木雪繪 女Ａ組</v>
      </c>
      <c r="F48" s="96" t="str">
        <f ca="1">IF($A48=0,"",OFFSET('R1編組表'!$C$6,$O48,COLUMN()-3))</f>
        <v>吳曉玲   女Ａ組</v>
      </c>
      <c r="O48">
        <f>O46-2</f>
        <v>24</v>
      </c>
      <c r="Q48" t="s">
        <v>325</v>
      </c>
      <c r="R48">
        <v>76</v>
      </c>
    </row>
    <row r="49" spans="1:18" ht="17.25" customHeight="1">
      <c r="A49" s="153"/>
      <c r="B49" s="147"/>
      <c r="C49" s="93" t="str">
        <f>IF(C48="","",TEXT(VLOOKUP(LEFT(C48,3),$Q$4:$R$119,2,FALSE),"#-")&amp;TEXT(VLOOKUP(LEFT(C48,3),$Q$4:$R$119,2,FALSE),"     #"))</f>
        <v>75-     75</v>
      </c>
      <c r="D49" s="93" t="str">
        <f>IF(D48="","",TEXT(VLOOKUP(LEFT(D48,3),$Q$4:$R$119,2,FALSE),"#-")&amp;TEXT(VLOOKUP(LEFT(D48,3),$Q$4:$R$119,2,FALSE),"     #"))</f>
        <v>80-     80</v>
      </c>
      <c r="E49" s="93" t="str">
        <f>IF(E48="","",TEXT(VLOOKUP(LEFT(E48,3),$Q$4:$R$119,2,FALSE),"#-")&amp;TEXT(VLOOKUP(LEFT(E48,3),$Q$4:$R$119,2,FALSE),"     #"))</f>
        <v>86-     86</v>
      </c>
      <c r="F49" s="94" t="str">
        <f>IF(F48="","",TEXT(VLOOKUP(LEFT(F48,3),$Q$4:$R$119,2,FALSE),"#-")&amp;TEXT(VLOOKUP(LEFT(F48,3),$Q$4:$R$119,2,FALSE),"     #"))</f>
        <v>77-     77</v>
      </c>
      <c r="Q49" t="s">
        <v>363</v>
      </c>
      <c r="R49">
        <v>80</v>
      </c>
    </row>
    <row r="50" spans="1:18" ht="17.25" customHeight="1">
      <c r="A50" s="152">
        <f>IF(O50&gt;=0,A48+1,0)</f>
        <v>4</v>
      </c>
      <c r="B50" s="149">
        <f>IF(A50=0,"",'基本資料'!$B$7+(A50-1)*'基本資料'!$L$7/60/24)</f>
        <v>0.2895833333333333</v>
      </c>
      <c r="C50" s="95" t="str">
        <f ca="1">IF($A50=0,"",OFFSET('R1編組表'!$C$6,$O50,COLUMN()-3))</f>
        <v>涂郡庭   女Ａ組</v>
      </c>
      <c r="D50" s="95" t="str">
        <f ca="1">IF($A50=0,"",OFFSET('R1編組表'!$C$6,$O50,COLUMN()-3))</f>
        <v>洪若華   女Ａ組</v>
      </c>
      <c r="E50" s="95" t="str">
        <f ca="1">IF($A50=0,"",OFFSET('R1編組表'!$C$6,$O50,COLUMN()-3))</f>
        <v>林潔心   女Ａ組</v>
      </c>
      <c r="F50" s="96" t="str">
        <f ca="1">IF($A50=0,"",OFFSET('R1編組表'!$C$6,$O50,COLUMN()-3))</f>
        <v>黃婉萍   女Ａ組</v>
      </c>
      <c r="O50">
        <f>O48-2</f>
        <v>22</v>
      </c>
      <c r="Q50" t="s">
        <v>825</v>
      </c>
      <c r="R50">
        <v>83</v>
      </c>
    </row>
    <row r="51" spans="1:18" ht="17.25" customHeight="1">
      <c r="A51" s="153"/>
      <c r="B51" s="147"/>
      <c r="C51" s="93" t="str">
        <f>IF(C50="","",TEXT(VLOOKUP(LEFT(C50,3),$Q$4:$R$119,2,FALSE),"#-")&amp;TEXT(VLOOKUP(LEFT(C50,3),$Q$4:$R$119,2,FALSE),"     #"))</f>
        <v>75-     75</v>
      </c>
      <c r="D51" s="93" t="str">
        <f>IF(D50="","",TEXT(VLOOKUP(LEFT(D50,3),$Q$4:$R$119,2,FALSE),"#-")&amp;TEXT(VLOOKUP(LEFT(D50,3),$Q$4:$R$119,2,FALSE),"     #"))</f>
        <v>71-     71</v>
      </c>
      <c r="E51" s="93" t="str">
        <f>IF(E50="","",TEXT(VLOOKUP(LEFT(E50,3),$Q$4:$R$119,2,FALSE),"#-")&amp;TEXT(VLOOKUP(LEFT(E50,3),$Q$4:$R$119,2,FALSE),"     #"))</f>
        <v>86-     86</v>
      </c>
      <c r="F51" s="94" t="str">
        <f>IF(F50="","",TEXT(VLOOKUP(LEFT(F50,3),$Q$4:$R$119,2,FALSE),"#-")&amp;TEXT(VLOOKUP(LEFT(F50,3),$Q$4:$R$119,2,FALSE),"     #"))</f>
        <v>79-     79</v>
      </c>
      <c r="Q51" t="s">
        <v>772</v>
      </c>
      <c r="R51">
        <v>76</v>
      </c>
    </row>
    <row r="52" spans="1:18" ht="17.25" customHeight="1">
      <c r="A52" s="152">
        <f>IF(O52&gt;=0,A50+1,0)</f>
        <v>5</v>
      </c>
      <c r="B52" s="149">
        <f>IF(A52=0,"",'基本資料'!$B$7+(A52-1)*'基本資料'!$L$7/60/24)</f>
        <v>0.29583333333333334</v>
      </c>
      <c r="C52" s="95" t="str">
        <f ca="1">IF($A52=0,"",OFFSET('R1編組表'!$C$6,$O52,COLUMN()-3))</f>
        <v>丁子軒   男Ｂ組</v>
      </c>
      <c r="D52" s="95" t="str">
        <f ca="1">IF($A52=0,"",OFFSET('R1編組表'!$C$6,$O52,COLUMN()-3))</f>
        <v>蔡雨達   男Ｂ組</v>
      </c>
      <c r="E52" s="95" t="str">
        <f ca="1">IF($A52=0,"",OFFSET('R1編組表'!$C$6,$O52,COLUMN()-3))</f>
        <v>張庭碩   男Ｂ組</v>
      </c>
      <c r="F52" s="96" t="str">
        <f ca="1">IF($A52=0,"",OFFSET('R1編組表'!$C$6,$O52,COLUMN()-3))</f>
        <v>陳伯豪   男Ｂ組</v>
      </c>
      <c r="O52">
        <f>O50-2</f>
        <v>20</v>
      </c>
      <c r="Q52" t="s">
        <v>689</v>
      </c>
      <c r="R52">
        <v>77</v>
      </c>
    </row>
    <row r="53" spans="1:18" ht="17.25" customHeight="1">
      <c r="A53" s="153"/>
      <c r="B53" s="147"/>
      <c r="C53" s="93" t="str">
        <f>IF(C52="","",TEXT(VLOOKUP(LEFT(C52,3),$Q$4:$R$119,2,FALSE),"#-")&amp;TEXT(VLOOKUP(LEFT(C52,3),$Q$4:$R$119,2,FALSE),"     #"))</f>
        <v>73-     73</v>
      </c>
      <c r="D53" s="93" t="str">
        <f>IF(D52="","",TEXT(VLOOKUP(LEFT(D52,3),$Q$4:$R$119,2,FALSE),"#-")&amp;TEXT(VLOOKUP(LEFT(D52,3),$Q$4:$R$119,2,FALSE),"     #"))</f>
        <v>77-     77</v>
      </c>
      <c r="E53" s="93" t="str">
        <f>IF(E52="","",TEXT(VLOOKUP(LEFT(E52,3),$Q$4:$R$119,2,FALSE),"#-")&amp;TEXT(VLOOKUP(LEFT(E52,3),$Q$4:$R$119,2,FALSE),"     #"))</f>
        <v>79-     79</v>
      </c>
      <c r="F53" s="94" t="str">
        <f>IF(F52="","",TEXT(VLOOKUP(LEFT(F52,3),$Q$4:$R$119,2,FALSE),"#-")&amp;TEXT(VLOOKUP(LEFT(F52,3),$Q$4:$R$119,2,FALSE),"     #"))</f>
        <v>80-     80</v>
      </c>
      <c r="Q53" t="s">
        <v>525</v>
      </c>
      <c r="R53">
        <v>73</v>
      </c>
    </row>
    <row r="54" spans="1:18" ht="17.25" customHeight="1">
      <c r="A54" s="152">
        <f>IF(O54&gt;=0,A52+1,0)</f>
        <v>6</v>
      </c>
      <c r="B54" s="149">
        <f>IF(A54=0,"",'基本資料'!$B$7+(A54-1)*'基本資料'!$L$7/60/24)</f>
        <v>0.3020833333333333</v>
      </c>
      <c r="C54" s="95" t="str">
        <f ca="1">IF($A54=0,"",OFFSET('R1編組表'!$C$6,$O54,COLUMN()-3))</f>
        <v>楊浚頡   男Ｂ組</v>
      </c>
      <c r="D54" s="95" t="str">
        <f ca="1">IF($A54=0,"",OFFSET('R1編組表'!$C$6,$O54,COLUMN()-3))</f>
        <v>楊孝哲   男Ｂ組</v>
      </c>
      <c r="E54" s="95" t="str">
        <f ca="1">IF($A54=0,"",OFFSET('R1編組表'!$C$6,$O54,COLUMN()-3))</f>
        <v>許維宸   男Ｂ組</v>
      </c>
      <c r="F54" s="96" t="str">
        <f ca="1">IF($A54=0,"",OFFSET('R1編組表'!$C$6,$O54,COLUMN()-3))</f>
        <v>陳宗揚   男Ｂ組</v>
      </c>
      <c r="O54">
        <f>O52-2</f>
        <v>18</v>
      </c>
      <c r="Q54" t="s">
        <v>1059</v>
      </c>
      <c r="R54">
        <v>82</v>
      </c>
    </row>
    <row r="55" spans="1:18" ht="17.25" customHeight="1">
      <c r="A55" s="153"/>
      <c r="B55" s="147"/>
      <c r="C55" s="93" t="str">
        <f>IF(C54="","",TEXT(VLOOKUP(LEFT(C54,3),$Q$4:$R$119,2,FALSE),"#-")&amp;TEXT(VLOOKUP(LEFT(C54,3),$Q$4:$R$119,2,FALSE),"     #"))</f>
        <v>83-     83</v>
      </c>
      <c r="D55" s="93" t="str">
        <f>IF(D54="","",TEXT(VLOOKUP(LEFT(D54,3),$Q$4:$R$119,2,FALSE),"#-")&amp;TEXT(VLOOKUP(LEFT(D54,3),$Q$4:$R$119,2,FALSE),"     #"))</f>
        <v>89-     89</v>
      </c>
      <c r="E55" s="93" t="str">
        <f>IF(E54="","",TEXT(VLOOKUP(LEFT(E54,3),$Q$4:$R$119,2,FALSE),"#-")&amp;TEXT(VLOOKUP(LEFT(E54,3),$Q$4:$R$119,2,FALSE),"     #"))</f>
        <v>80-     80</v>
      </c>
      <c r="F55" s="94" t="str">
        <f>IF(F54="","",TEXT(VLOOKUP(LEFT(F54,3),$Q$4:$R$119,2,FALSE),"#-")&amp;TEXT(VLOOKUP(LEFT(F54,3),$Q$4:$R$119,2,FALSE),"     #"))</f>
        <v>84-     84</v>
      </c>
      <c r="Q55" t="s">
        <v>283</v>
      </c>
      <c r="R55">
        <v>73</v>
      </c>
    </row>
    <row r="56" spans="1:18" ht="17.25" customHeight="1">
      <c r="A56" s="152">
        <f>IF(O56&gt;=0,A54+1,0)</f>
        <v>7</v>
      </c>
      <c r="B56" s="149">
        <f>IF(A56=0,"",'基本資料'!$B$7+(A56-1)*'基本資料'!$L$7/60/24)</f>
        <v>0.3083333333333333</v>
      </c>
      <c r="C56" s="95" t="str">
        <f ca="1">IF($A56=0,"",OFFSET('R1編組表'!$C$6,$O56,COLUMN()-3))</f>
        <v>謝霆葳   男Ｂ組</v>
      </c>
      <c r="D56" s="95" t="str">
        <f ca="1">IF($A56=0,"",OFFSET('R1編組表'!$C$6,$O56,COLUMN()-3))</f>
        <v>林銓泰   男Ｂ組</v>
      </c>
      <c r="E56" s="95" t="str">
        <f ca="1">IF($A56=0,"",OFFSET('R1編組表'!$C$6,$O56,COLUMN()-3))</f>
        <v>陳霆宇   男Ｂ組</v>
      </c>
      <c r="F56" s="96" t="str">
        <f ca="1">IF($A56=0,"",OFFSET('R1編組表'!$C$6,$O56,COLUMN()-3))</f>
        <v>林宸駒   男Ｂ組</v>
      </c>
      <c r="O56">
        <f>O54-2</f>
        <v>16</v>
      </c>
      <c r="Q56" t="s">
        <v>856</v>
      </c>
      <c r="R56">
        <v>83</v>
      </c>
    </row>
    <row r="57" spans="1:18" ht="17.25" customHeight="1">
      <c r="A57" s="153"/>
      <c r="B57" s="147"/>
      <c r="C57" s="93" t="str">
        <f>IF(C56="","",TEXT(VLOOKUP(LEFT(C56,3),$Q$4:$R$119,2,FALSE),"#-")&amp;TEXT(VLOOKUP(LEFT(C56,3),$Q$4:$R$119,2,FALSE),"     #"))</f>
        <v>80-     80</v>
      </c>
      <c r="D57" s="93" t="str">
        <f>IF(D56="","",TEXT(VLOOKUP(LEFT(D56,3),$Q$4:$R$119,2,FALSE),"#-")&amp;TEXT(VLOOKUP(LEFT(D56,3),$Q$4:$R$119,2,FALSE),"     #"))</f>
        <v>77-     77</v>
      </c>
      <c r="E57" s="93" t="str">
        <f>IF(E56="","",TEXT(VLOOKUP(LEFT(E56,3),$Q$4:$R$119,2,FALSE),"#-")&amp;TEXT(VLOOKUP(LEFT(E56,3),$Q$4:$R$119,2,FALSE),"     #"))</f>
        <v>82-     82</v>
      </c>
      <c r="F57" s="94" t="str">
        <f>IF(F56="","",TEXT(VLOOKUP(LEFT(F56,3),$Q$4:$R$119,2,FALSE),"#-")&amp;TEXT(VLOOKUP(LEFT(F56,3),$Q$4:$R$119,2,FALSE),"     #"))</f>
        <v>86-     86</v>
      </c>
      <c r="Q57" t="s">
        <v>1021</v>
      </c>
      <c r="R57">
        <v>80</v>
      </c>
    </row>
    <row r="58" spans="1:18" ht="17.25" customHeight="1">
      <c r="A58" s="152">
        <f>IF(O58&gt;=0,A56+1,0)</f>
        <v>8</v>
      </c>
      <c r="B58" s="149">
        <f>IF(A58=0,"",'基本資料'!$B$7+(A58-1)*'基本資料'!$L$7/60/24)</f>
        <v>0.3145833333333333</v>
      </c>
      <c r="C58" s="95" t="str">
        <f ca="1">IF($A58=0,"",OFFSET('R1編組表'!$C$6,$O58,COLUMN()-3))</f>
        <v>林為超   男Ｂ組</v>
      </c>
      <c r="D58" s="95" t="str">
        <f ca="1">IF($A58=0,"",OFFSET('R1編組表'!$C$6,$O58,COLUMN()-3))</f>
        <v>蘇晉弘   男Ｂ組</v>
      </c>
      <c r="E58" s="95" t="str">
        <f ca="1">IF($A58=0,"",OFFSET('R1編組表'!$C$6,$O58,COLUMN()-3))</f>
        <v>廖崇漢   男Ｂ組</v>
      </c>
      <c r="F58" s="96" t="str">
        <f ca="1">IF($A58=0,"",OFFSET('R1編組表'!$C$6,$O58,COLUMN()-3))</f>
        <v>蘇柏瑋   男Ｂ組</v>
      </c>
      <c r="O58">
        <f>O56-2</f>
        <v>14</v>
      </c>
      <c r="Q58" t="s">
        <v>478</v>
      </c>
      <c r="R58">
        <v>74</v>
      </c>
    </row>
    <row r="59" spans="1:18" ht="17.25" customHeight="1">
      <c r="A59" s="153"/>
      <c r="B59" s="147"/>
      <c r="C59" s="93" t="str">
        <f>IF(C58="","",TEXT(VLOOKUP(LEFT(C58,3),$Q$4:$R$119,2,FALSE),"#-")&amp;TEXT(VLOOKUP(LEFT(C58,3),$Q$4:$R$119,2,FALSE),"     #"))</f>
        <v>74-     74</v>
      </c>
      <c r="D59" s="93" t="str">
        <f>IF(D58="","",TEXT(VLOOKUP(LEFT(D58,3),$Q$4:$R$119,2,FALSE),"#-")&amp;TEXT(VLOOKUP(LEFT(D58,3),$Q$4:$R$119,2,FALSE),"     #"))</f>
        <v>80-     80</v>
      </c>
      <c r="E59" s="93" t="str">
        <f>IF(E58="","",TEXT(VLOOKUP(LEFT(E58,3),$Q$4:$R$119,2,FALSE),"#-")&amp;TEXT(VLOOKUP(LEFT(E58,3),$Q$4:$R$119,2,FALSE),"     #"))</f>
        <v>82-     82</v>
      </c>
      <c r="F59" s="94" t="str">
        <f>IF(F58="","",TEXT(VLOOKUP(LEFT(F58,3),$Q$4:$R$119,2,FALSE),"#-")&amp;TEXT(VLOOKUP(LEFT(F58,3),$Q$4:$R$119,2,FALSE),"     #"))</f>
        <v>93-     93</v>
      </c>
      <c r="Q59" t="s">
        <v>1102</v>
      </c>
      <c r="R59">
        <v>80</v>
      </c>
    </row>
    <row r="60" spans="1:18" ht="17.25" customHeight="1">
      <c r="A60" s="152">
        <f>IF(O60&gt;=0,A58+1,0)</f>
        <v>9</v>
      </c>
      <c r="B60" s="149">
        <f>IF(A60=0,"",'基本資料'!$B$7+(A60-1)*'基本資料'!$L$7/60/24)</f>
        <v>0.3208333333333333</v>
      </c>
      <c r="C60" s="95" t="str">
        <f ca="1">IF($A60=0,"",OFFSET('R1編組表'!$C$6,$O60,COLUMN()-3))</f>
        <v>沙比亞特馬克男Ｂ組</v>
      </c>
      <c r="D60" s="95" t="str">
        <f ca="1">IF($A60=0,"",OFFSET('R1編組表'!$C$6,$O60,COLUMN()-3))</f>
        <v>彭鉦雄   男Ｂ組</v>
      </c>
      <c r="E60" s="95" t="str">
        <f ca="1">IF($A60=0,"",OFFSET('R1編組表'!$C$6,$O60,COLUMN()-3))</f>
        <v>葉佳胤   男Ｂ組</v>
      </c>
      <c r="F60" s="96" t="str">
        <f ca="1">IF($A60=0,"",OFFSET('R1編組表'!$C$6,$O60,COLUMN()-3))</f>
        <v>林義淵   男Ｂ組</v>
      </c>
      <c r="O60">
        <f>O58-2</f>
        <v>12</v>
      </c>
      <c r="Q60" t="s">
        <v>757</v>
      </c>
      <c r="R60">
        <v>79</v>
      </c>
    </row>
    <row r="61" spans="1:18" ht="17.25" customHeight="1">
      <c r="A61" s="153"/>
      <c r="B61" s="147"/>
      <c r="C61" s="93" t="str">
        <f>IF(C60="","",TEXT(VLOOKUP(LEFT(C60,3),$Q$4:$R$119,2,FALSE),"#-")&amp;TEXT(VLOOKUP(LEFT(C60,3),$Q$4:$R$119,2,FALSE),"     #"))</f>
        <v>80-     80</v>
      </c>
      <c r="D61" s="93" t="str">
        <f>IF(D60="","",TEXT(VLOOKUP(LEFT(D60,3),$Q$4:$R$119,2,FALSE),"#-")&amp;TEXT(VLOOKUP(LEFT(D60,3),$Q$4:$R$119,2,FALSE),"     #"))</f>
        <v>79-     79</v>
      </c>
      <c r="E61" s="93" t="str">
        <f>IF(E60="","",TEXT(VLOOKUP(LEFT(E60,3),$Q$4:$R$119,2,FALSE),"#-")&amp;TEXT(VLOOKUP(LEFT(E60,3),$Q$4:$R$119,2,FALSE),"     #"))</f>
        <v>84-     84</v>
      </c>
      <c r="F61" s="94" t="str">
        <f>IF(F60="","",TEXT(VLOOKUP(LEFT(F60,3),$Q$4:$R$119,2,FALSE),"#-")&amp;TEXT(VLOOKUP(LEFT(F60,3),$Q$4:$R$119,2,FALSE),"     #"))</f>
        <v>79-     79</v>
      </c>
      <c r="Q61" t="s">
        <v>1047</v>
      </c>
      <c r="R61">
        <v>80</v>
      </c>
    </row>
    <row r="62" spans="1:18" ht="17.25" customHeight="1">
      <c r="A62" s="152">
        <f>IF(O62&gt;=0,A60+1,0)</f>
        <v>10</v>
      </c>
      <c r="B62" s="149">
        <f>IF(A62=0,"",'基本資料'!$B$7+(A62-1)*'基本資料'!$L$7/60/24)</f>
        <v>0.32708333333333334</v>
      </c>
      <c r="C62" s="95" t="str">
        <f ca="1">IF($A62=0,"",OFFSET('R1編組表'!$C$6,$O62,COLUMN()-3))</f>
        <v>蔡哲弘   男公開</v>
      </c>
      <c r="D62" s="95" t="str">
        <f ca="1">IF($A62=0,"",OFFSET('R1編組表'!$C$6,$O62,COLUMN()-3))</f>
        <v>邱瀚霆   男公開</v>
      </c>
      <c r="E62" s="95" t="str">
        <f ca="1">IF($A62=0,"",OFFSET('R1編組表'!$C$6,$O62,COLUMN()-3))</f>
        <v>劉又睿   男公開</v>
      </c>
      <c r="F62" s="96"/>
      <c r="O62">
        <f>O60-2</f>
        <v>10</v>
      </c>
      <c r="Q62" t="s">
        <v>506</v>
      </c>
      <c r="R62">
        <v>77</v>
      </c>
    </row>
    <row r="63" spans="1:18" ht="17.25" customHeight="1">
      <c r="A63" s="153"/>
      <c r="B63" s="147"/>
      <c r="C63" s="93" t="str">
        <f>IF(C62="","",TEXT(VLOOKUP(LEFT(C62,3),$Q$4:$R$119,2,FALSE),"#-")&amp;TEXT(VLOOKUP(LEFT(C62,3),$Q$4:$R$119,2,FALSE),"     #"))</f>
        <v>73-     73</v>
      </c>
      <c r="D63" s="93" t="str">
        <f>IF(D62="","",TEXT(VLOOKUP(LEFT(D62,3),$Q$4:$R$119,2,FALSE),"#-")&amp;TEXT(VLOOKUP(LEFT(D62,3),$Q$4:$R$119,2,FALSE),"     #"))</f>
        <v>74-     74</v>
      </c>
      <c r="E63" s="93" t="str">
        <f>IF(E62="","",TEXT(VLOOKUP(LEFT(E62,3),$Q$4:$R$119,2,FALSE),"#-")&amp;TEXT(VLOOKUP(LEFT(E62,3),$Q$4:$R$119,2,FALSE),"     #"))</f>
        <v>75-     75</v>
      </c>
      <c r="F63" s="94"/>
      <c r="Q63" t="s">
        <v>851</v>
      </c>
      <c r="R63">
        <v>89</v>
      </c>
    </row>
    <row r="64" spans="1:18" ht="17.25" customHeight="1">
      <c r="A64" s="152">
        <f>IF(O64&gt;=0,A62+1,0)</f>
        <v>11</v>
      </c>
      <c r="B64" s="149">
        <f>IF(A64=0,"",'基本資料'!$B$7+(A64-1)*'基本資料'!$L$7/60/24)</f>
        <v>0.3333333333333333</v>
      </c>
      <c r="C64" s="95" t="str">
        <f ca="1">IF($A64=0,"",OFFSET('R1編組表'!$C$6,$O64,COLUMN()-3))</f>
        <v>江以安   男公開</v>
      </c>
      <c r="D64" s="95" t="str">
        <f ca="1">IF($A64=0,"",OFFSET('R1編組表'!$C$6,$O64,COLUMN()-3))</f>
        <v>蔡政宏   男公開</v>
      </c>
      <c r="E64" s="95" t="str">
        <f ca="1">IF($A64=0,"",OFFSET('R1編組表'!$C$6,$O64,COLUMN()-3))</f>
        <v>辜柏雲   男公開</v>
      </c>
      <c r="F64" s="96" t="str">
        <f ca="1">IF($A64=0,"",OFFSET('R1編組表'!$C$6,$O64,COLUMN()-3))</f>
        <v>施俊宇   男公開</v>
      </c>
      <c r="O64">
        <f>O62-2</f>
        <v>8</v>
      </c>
      <c r="Q64" t="s">
        <v>937</v>
      </c>
      <c r="R64">
        <v>77</v>
      </c>
    </row>
    <row r="65" spans="1:18" ht="17.25" customHeight="1">
      <c r="A65" s="153"/>
      <c r="B65" s="147"/>
      <c r="C65" s="93" t="str">
        <f>IF(C64="","",TEXT(VLOOKUP(LEFT(C64,3),$Q$4:$R$119,2,FALSE),"#-")&amp;TEXT(VLOOKUP(LEFT(C64,3),$Q$4:$R$119,2,FALSE),"     #"))</f>
        <v>79-     79</v>
      </c>
      <c r="D65" s="93" t="str">
        <f>IF(D64="","",TEXT(VLOOKUP(LEFT(D64,3),$Q$4:$R$119,2,FALSE),"#-")&amp;TEXT(VLOOKUP(LEFT(D64,3),$Q$4:$R$119,2,FALSE),"     #"))</f>
        <v>74-     74</v>
      </c>
      <c r="E65" s="93" t="str">
        <f>IF(E64="","",TEXT(VLOOKUP(LEFT(E64,3),$Q$4:$R$119,2,FALSE),"#-")&amp;TEXT(VLOOKUP(LEFT(E64,3),$Q$4:$R$119,2,FALSE),"     #"))</f>
        <v>72-     72</v>
      </c>
      <c r="F65" s="94" t="str">
        <f>IF(F64="","",TEXT(VLOOKUP(LEFT(F64,3),$Q$4:$R$119,2,FALSE),"#-")&amp;TEXT(VLOOKUP(LEFT(F64,3),$Q$4:$R$119,2,FALSE),"     #"))</f>
        <v>79-     79</v>
      </c>
      <c r="Q65" t="s">
        <v>618</v>
      </c>
      <c r="R65">
        <v>79</v>
      </c>
    </row>
    <row r="66" spans="1:18" ht="17.25" customHeight="1">
      <c r="A66" s="152">
        <f>IF(O66&gt;=0,A64+1,0)</f>
        <v>12</v>
      </c>
      <c r="B66" s="149">
        <f>IF(A66=0,"",'基本資料'!$B$7+(A66-1)*'基本資料'!$L$7/60/24)</f>
        <v>0.3395833333333333</v>
      </c>
      <c r="C66" s="95" t="str">
        <f ca="1">IF($A66=0,"",OFFSET('R1編組表'!$C$6,$O66,COLUMN()-3))</f>
        <v>陳睿昇   男公開</v>
      </c>
      <c r="D66" s="95" t="str">
        <f ca="1">IF($A66=0,"",OFFSET('R1編組表'!$C$6,$O66,COLUMN()-3))</f>
        <v>李柏宏   男公開</v>
      </c>
      <c r="E66" s="95" t="str">
        <f ca="1">IF($A66=0,"",OFFSET('R1編組表'!$C$6,$O66,COLUMN()-3))</f>
        <v>張育琮   男公開</v>
      </c>
      <c r="F66" s="96" t="str">
        <f ca="1">IF($A66=0,"",OFFSET('R1編組表'!$C$6,$O66,COLUMN()-3))</f>
        <v>張修齊   男公開</v>
      </c>
      <c r="O66">
        <f>O64-2</f>
        <v>6</v>
      </c>
      <c r="Q66" t="s">
        <v>660</v>
      </c>
      <c r="R66">
        <v>80</v>
      </c>
    </row>
    <row r="67" spans="1:18" ht="17.25" customHeight="1">
      <c r="A67" s="153"/>
      <c r="B67" s="147"/>
      <c r="C67" s="93" t="str">
        <f>IF(C66="","",TEXT(VLOOKUP(LEFT(C66,3),$Q$4:$R$119,2,FALSE),"#-")&amp;TEXT(VLOOKUP(LEFT(C66,3),$Q$4:$R$119,2,FALSE),"     #"))</f>
        <v>78-     78</v>
      </c>
      <c r="D67" s="93" t="str">
        <f>IF(D66="","",TEXT(VLOOKUP(LEFT(D66,3),$Q$4:$R$119,2,FALSE),"#-")&amp;TEXT(VLOOKUP(LEFT(D66,3),$Q$4:$R$119,2,FALSE),"     #"))</f>
        <v>87-     87</v>
      </c>
      <c r="E67" s="93" t="str">
        <f>IF(E66="","",TEXT(VLOOKUP(LEFT(E66,3),$Q$4:$R$119,2,FALSE),"#-")&amp;TEXT(VLOOKUP(LEFT(E66,3),$Q$4:$R$119,2,FALSE),"     #"))</f>
        <v>82-     82</v>
      </c>
      <c r="F67" s="94" t="str">
        <f>IF(F66="","",TEXT(VLOOKUP(LEFT(F66,3),$Q$4:$R$119,2,FALSE),"#-")&amp;TEXT(VLOOKUP(LEFT(F66,3),$Q$4:$R$119,2,FALSE),"     #"))</f>
        <v>85-     85</v>
      </c>
      <c r="Q67" t="s">
        <v>748</v>
      </c>
      <c r="R67">
        <v>82</v>
      </c>
    </row>
    <row r="68" spans="1:18" ht="17.25" customHeight="1">
      <c r="A68" s="152">
        <f>IF(O68&gt;=0,A66+1,0)</f>
        <v>13</v>
      </c>
      <c r="B68" s="149">
        <f>IF(A68=0,"",'基本資料'!$B$7+(A68-1)*'基本資料'!$L$7/60/24)</f>
        <v>0.3458333333333333</v>
      </c>
      <c r="C68" s="95" t="str">
        <f ca="1">IF($A68=0,"",OFFSET('R1編組表'!$C$6,$O68,COLUMN()-3))</f>
        <v>黃議增   男公開</v>
      </c>
      <c r="D68" s="95" t="str">
        <f ca="1">IF($A68=0,"",OFFSET('R1編組表'!$C$6,$O68,COLUMN()-3))</f>
        <v>王偉祥   男公開</v>
      </c>
      <c r="E68" s="95" t="str">
        <f ca="1">IF($A68=0,"",OFFSET('R1編組表'!$C$6,$O68,COLUMN()-3))</f>
        <v>陳彥宇   男公開</v>
      </c>
      <c r="F68" s="96" t="str">
        <f ca="1">IF($A68=0,"",OFFSET('R1編組表'!$C$6,$O68,COLUMN()-3))</f>
        <v>邱競鋒   男公開</v>
      </c>
      <c r="O68">
        <f>O66-2</f>
        <v>4</v>
      </c>
      <c r="Q68" t="s">
        <v>907</v>
      </c>
      <c r="R68">
        <v>82</v>
      </c>
    </row>
    <row r="69" spans="1:18" ht="17.25" customHeight="1">
      <c r="A69" s="153"/>
      <c r="B69" s="147"/>
      <c r="C69" s="93" t="str">
        <f>IF(C68="","",TEXT(VLOOKUP(LEFT(C68,3),$Q$4:$R$119,2,FALSE),"#-")&amp;TEXT(VLOOKUP(LEFT(C68,3),$Q$4:$R$119,2,FALSE),"     #"))</f>
        <v>74-     74</v>
      </c>
      <c r="D69" s="93" t="str">
        <f>IF(D68="","",TEXT(VLOOKUP(LEFT(D68,3),$Q$4:$R$119,2,FALSE),"#-")&amp;TEXT(VLOOKUP(LEFT(D68,3),$Q$4:$R$119,2,FALSE),"     #"))</f>
        <v>77-     77</v>
      </c>
      <c r="E69" s="93" t="str">
        <f>IF(E68="","",TEXT(VLOOKUP(LEFT(E68,3),$Q$4:$R$119,2,FALSE),"#-")&amp;TEXT(VLOOKUP(LEFT(E68,3),$Q$4:$R$119,2,FALSE),"     #"))</f>
        <v>76-     76</v>
      </c>
      <c r="F69" s="94" t="str">
        <f>IF(F68="","",TEXT(VLOOKUP(LEFT(F68,3),$Q$4:$R$119,2,FALSE),"#-")&amp;TEXT(VLOOKUP(LEFT(F68,3),$Q$4:$R$119,2,FALSE),"     #"))</f>
        <v>85-     85</v>
      </c>
      <c r="Q69" t="s">
        <v>1060</v>
      </c>
      <c r="R69">
        <v>84</v>
      </c>
    </row>
    <row r="70" spans="1:18" ht="17.25" customHeight="1">
      <c r="A70" s="152">
        <f>IF(O70&gt;=0,A68+1,0)</f>
        <v>14</v>
      </c>
      <c r="B70" s="149">
        <f>IF(A70=0,"",'基本資料'!$B$7+(A70-1)*'基本資料'!$L$7/60/24)</f>
        <v>0.3520833333333333</v>
      </c>
      <c r="C70" s="95" t="str">
        <f ca="1">IF($A70=0,"",OFFSET('R1編組表'!$C$6,$O70,COLUMN()-3))</f>
        <v>林晟毓   男公開</v>
      </c>
      <c r="D70" s="95" t="str">
        <f ca="1">IF($A70=0,"",OFFSET('R1編組表'!$C$6,$O70,COLUMN()-3))</f>
        <v>翁一修   男公開</v>
      </c>
      <c r="E70" s="95" t="str">
        <f ca="1">IF($A70=0,"",OFFSET('R1編組表'!$C$6,$O70,COLUMN()-3))</f>
        <v>方胤人   男公開</v>
      </c>
      <c r="F70" s="96" t="str">
        <f ca="1">IF($A70=0,"",OFFSET('R1編組表'!$C$6,$O70,COLUMN()-3))</f>
        <v>廖崇廷   男Ａ組</v>
      </c>
      <c r="O70">
        <f>O68-2</f>
        <v>2</v>
      </c>
      <c r="Q70" t="s">
        <v>501</v>
      </c>
      <c r="R70">
        <v>79</v>
      </c>
    </row>
    <row r="71" spans="1:18" ht="17.25" customHeight="1">
      <c r="A71" s="153"/>
      <c r="B71" s="147"/>
      <c r="C71" s="93" t="str">
        <f>IF(C70="","",TEXT(VLOOKUP(LEFT(C70,3),$Q$4:$R$119,2,FALSE),"#-")&amp;TEXT(VLOOKUP(LEFT(C70,3),$Q$4:$R$119,2,FALSE),"     #"))</f>
        <v>75-     75</v>
      </c>
      <c r="D71" s="93" t="str">
        <f>IF(D70="","",TEXT(VLOOKUP(LEFT(D70,3),$Q$4:$R$119,2,FALSE),"#-")&amp;TEXT(VLOOKUP(LEFT(D70,3),$Q$4:$R$119,2,FALSE),"     #"))</f>
        <v>78-     78</v>
      </c>
      <c r="E71" s="93" t="str">
        <f>IF(E70="","",TEXT(VLOOKUP(LEFT(E70,3),$Q$4:$R$119,2,FALSE),"#-")&amp;TEXT(VLOOKUP(LEFT(E70,3),$Q$4:$R$119,2,FALSE),"     #"))</f>
        <v>80-     80</v>
      </c>
      <c r="F71" s="94" t="str">
        <f>IF(F70="","",TEXT(VLOOKUP(LEFT(F70,3),$Q$4:$R$119,2,FALSE),"#-")&amp;TEXT(VLOOKUP(LEFT(F70,3),$Q$4:$R$119,2,FALSE),"     #"))</f>
        <v>82-     82</v>
      </c>
      <c r="Q71" t="s">
        <v>1045</v>
      </c>
      <c r="R71">
        <v>93</v>
      </c>
    </row>
    <row r="72" spans="1:18" ht="17.25" customHeight="1">
      <c r="A72" s="152">
        <f>IF(O72&gt;=0,A70+1,0)</f>
        <v>15</v>
      </c>
      <c r="B72" s="149">
        <f>IF(A72=0,"",'基本資料'!$B$7+(A72-1)*'基本資料'!$L$7/60/24)</f>
        <v>0.35833333333333334</v>
      </c>
      <c r="C72" s="95" t="str">
        <f ca="1">IF($A72=0,"",OFFSET('R1編組表'!$C$6,$O72,COLUMN()-3))</f>
        <v>劉威汎   男公開</v>
      </c>
      <c r="D72" s="95" t="str">
        <f ca="1">IF($A72=0,"",OFFSET('R1編組表'!$C$6,$O72,COLUMN()-3))</f>
        <v>林張恆   男公開</v>
      </c>
      <c r="E72" s="95" t="str">
        <f ca="1">IF($A72=0,"",OFFSET('R1編組表'!$C$6,$O72,COLUMN()-3))</f>
        <v>許瑋哲   男公開</v>
      </c>
      <c r="F72" s="96">
        <f ca="1">IF($A72=0,"",OFFSET('R1編組表'!$C$6,$O72,COLUMN()-3))</f>
      </c>
      <c r="O72">
        <f>O70-2</f>
        <v>0</v>
      </c>
      <c r="Q72" t="s">
        <v>486</v>
      </c>
      <c r="R72">
        <v>86</v>
      </c>
    </row>
    <row r="73" spans="1:18" ht="17.25" customHeight="1">
      <c r="A73" s="153"/>
      <c r="B73" s="147"/>
      <c r="C73" s="93" t="str">
        <f>IF(C72="","",TEXT(VLOOKUP(LEFT(C72,3),$Q$4:$R$119,2,FALSE),"#-")&amp;TEXT(VLOOKUP(LEFT(C72,3),$Q$4:$R$119,2,FALSE),"     #"))</f>
        <v>74-     74</v>
      </c>
      <c r="D73" s="93" t="str">
        <f>IF(D72="","",TEXT(VLOOKUP(LEFT(D72,3),$Q$4:$R$119,2,FALSE),"#-")&amp;TEXT(VLOOKUP(LEFT(D72,3),$Q$4:$R$119,2,FALSE),"     #"))</f>
        <v>75-     75</v>
      </c>
      <c r="E73" s="93" t="str">
        <f>IF(E72="","",TEXT(VLOOKUP(LEFT(E72,3),$Q$4:$R$119,2,FALSE),"#-")&amp;TEXT(VLOOKUP(LEFT(E72,3),$Q$4:$R$119,2,FALSE),"     #"))</f>
        <v>78-     78</v>
      </c>
      <c r="F73" s="94">
        <f>IF(F72="","",TEXT(VLOOKUP(LEFT(F72,3),$Q$4:$R$119,2,FALSE),"#-")&amp;TEXT(VLOOKUP(LEFT(F72,3),$Q$4:$R$119,2,FALSE),"     #"))</f>
      </c>
      <c r="Q73" t="s">
        <v>697</v>
      </c>
      <c r="R73">
        <v>84</v>
      </c>
    </row>
    <row r="74" spans="1:18" ht="17.25" customHeight="1">
      <c r="A74" s="152">
        <f>IF(O74&gt;=0,A72+1,0)</f>
        <v>0</v>
      </c>
      <c r="B74" s="149">
        <f>IF(A74=0,"",'基本資料'!$B$7+(A74-1)*'基本資料'!$L$7/60/24)</f>
      </c>
      <c r="C74" s="95">
        <f ca="1">IF($A74=0,"",OFFSET('R1編組表'!$C$6,$O74,COLUMN()-3))</f>
      </c>
      <c r="D74" s="95">
        <f ca="1">IF($A74=0,"",OFFSET('R1編組表'!$C$6,$O74,COLUMN()-3))</f>
      </c>
      <c r="E74" s="95">
        <f ca="1">IF($A74=0,"",OFFSET('R1編組表'!$C$6,$O74,COLUMN()-3))</f>
      </c>
      <c r="F74" s="96">
        <f ca="1">IF($A74=0,"",OFFSET('R1編組表'!$C$6,$O74,COLUMN()-3))</f>
      </c>
      <c r="O74">
        <f>O72-2</f>
        <v>-2</v>
      </c>
      <c r="Q74" t="s">
        <v>691</v>
      </c>
      <c r="R74">
        <v>80</v>
      </c>
    </row>
    <row r="75" spans="1:18" ht="17.25" customHeight="1">
      <c r="A75" s="153"/>
      <c r="B75" s="147"/>
      <c r="C75" s="93">
        <f>IF(C74="","",TEXT(VLOOKUP(LEFT(C74,3),$Q$4:$R$119,2,FALSE),"#-")&amp;TEXT(VLOOKUP(LEFT(C74,3),$Q$4:$R$119,2,FALSE),"     #"))</f>
      </c>
      <c r="D75" s="93">
        <f>IF(D74="","",TEXT(VLOOKUP(LEFT(D74,3),$Q$4:$R$119,2,FALSE),"#-")&amp;TEXT(VLOOKUP(LEFT(D74,3),$Q$4:$R$119,2,FALSE),"     #"))</f>
      </c>
      <c r="E75" s="93">
        <f>IF(E74="","",TEXT(VLOOKUP(LEFT(E74,3),$Q$4:$R$119,2,FALSE),"#-")&amp;TEXT(VLOOKUP(LEFT(E74,3),$Q$4:$R$119,2,FALSE),"     #"))</f>
      </c>
      <c r="F75" s="94">
        <f>IF(F74="","",TEXT(VLOOKUP(LEFT(F74,3),$Q$4:$R$119,2,FALSE),"#-")&amp;TEXT(VLOOKUP(LEFT(F74,3),$Q$4:$R$119,2,FALSE),"     #"))</f>
      </c>
      <c r="Q75" t="s">
        <v>736</v>
      </c>
      <c r="R75">
        <v>74</v>
      </c>
    </row>
    <row r="76" spans="1:18" ht="17.25" customHeight="1">
      <c r="A76" s="152">
        <f>IF(O76&gt;=0,A74+1,0)</f>
        <v>0</v>
      </c>
      <c r="B76" s="149">
        <f>IF(A76=0,"",'基本資料'!$B$7+(A76-1)*'基本資料'!$L$7/60/24)</f>
      </c>
      <c r="C76" s="95">
        <f ca="1">IF($A76=0,"",OFFSET('R1編組表'!$C$6,$O76,COLUMN()-3))</f>
      </c>
      <c r="D76" s="95">
        <f ca="1">IF($A76=0,"",OFFSET('R1編組表'!$C$6,$O76,COLUMN()-3))</f>
      </c>
      <c r="E76" s="95">
        <f ca="1">IF($A76=0,"",OFFSET('R1編組表'!$C$6,$O76,COLUMN()-3))</f>
      </c>
      <c r="F76" s="96">
        <f ca="1">IF($A76=0,"",OFFSET('R1編組表'!$C$6,$O76,COLUMN()-3))</f>
      </c>
      <c r="O76">
        <f>O74-2</f>
        <v>-4</v>
      </c>
      <c r="Q76" t="s">
        <v>935</v>
      </c>
      <c r="R76">
        <v>76</v>
      </c>
    </row>
    <row r="77" spans="1:18" ht="17.25" customHeight="1">
      <c r="A77" s="153"/>
      <c r="B77" s="147"/>
      <c r="C77" s="93">
        <f>IF(C76="","",TEXT(VLOOKUP(LEFT(C76,3),$Q$4:$R$119,2,FALSE),"#-")&amp;TEXT(VLOOKUP(LEFT(C76,3),$Q$4:$R$119,2,FALSE),"     #"))</f>
      </c>
      <c r="D77" s="93">
        <f>IF(D76="","",TEXT(VLOOKUP(LEFT(D76,3),$Q$4:$R$119,2,FALSE),"#-")&amp;TEXT(VLOOKUP(LEFT(D76,3),$Q$4:$R$119,2,FALSE),"     #"))</f>
      </c>
      <c r="E77" s="93">
        <f>IF(E76="","",TEXT(VLOOKUP(LEFT(E76,3),$Q$4:$R$119,2,FALSE),"#-")&amp;TEXT(VLOOKUP(LEFT(E76,3),$Q$4:$R$119,2,FALSE),"     #"))</f>
      </c>
      <c r="F77" s="94">
        <f>IF(F76="","",TEXT(VLOOKUP(LEFT(F76,3),$Q$4:$R$119,2,FALSE),"#-")&amp;TEXT(VLOOKUP(LEFT(F76,3),$Q$4:$R$119,2,FALSE),"     #"))</f>
      </c>
      <c r="Q77" t="s">
        <v>329</v>
      </c>
      <c r="R77">
        <v>76</v>
      </c>
    </row>
    <row r="78" spans="1:18" ht="17.25" customHeight="1">
      <c r="A78" s="152">
        <f>IF(O78&gt;=0,A76+1,0)</f>
        <v>0</v>
      </c>
      <c r="B78" s="149">
        <f>IF(A78=0,"",'基本資料'!$B$7+(A78-1)*'基本資料'!$L$7/60/24)</f>
      </c>
      <c r="C78" s="95">
        <f ca="1">IF($A78=0,"",OFFSET('R1編組表'!$C$6,$O78,COLUMN()-3))</f>
      </c>
      <c r="D78" s="95">
        <f ca="1">IF($A78=0,"",OFFSET('R1編組表'!$C$6,$O78,COLUMN()-3))</f>
      </c>
      <c r="E78" s="95">
        <f ca="1">IF($A78=0,"",OFFSET('R1編組表'!$C$6,$O78,COLUMN()-3))</f>
      </c>
      <c r="F78" s="96">
        <f ca="1">IF($A78=0,"",OFFSET('R1編組表'!$C$6,$O78,COLUMN()-3))</f>
      </c>
      <c r="O78">
        <f>O76-2</f>
        <v>-6</v>
      </c>
      <c r="Q78" t="s">
        <v>640</v>
      </c>
      <c r="R78">
        <v>74</v>
      </c>
    </row>
    <row r="79" spans="1:18" ht="17.25" customHeight="1" thickBot="1">
      <c r="A79" s="155"/>
      <c r="B79" s="151"/>
      <c r="C79" s="97">
        <f>IF(C78="","",TEXT(VLOOKUP(LEFT(C78,3),$Q$4:$R$119,2,FALSE),"#-")&amp;TEXT(VLOOKUP(LEFT(C78,3),$Q$4:$R$119,2,FALSE),"     #"))</f>
      </c>
      <c r="D79" s="97">
        <f>IF(D78="","",TEXT(VLOOKUP(LEFT(D78,3),$Q$4:$R$119,2,FALSE),"#-")&amp;TEXT(VLOOKUP(LEFT(D78,3),$Q$4:$R$119,2,FALSE),"     #"))</f>
      </c>
      <c r="E79" s="97">
        <f>IF(E78="","",TEXT(VLOOKUP(LEFT(E78,3),$Q$4:$R$119,2,FALSE),"#-")&amp;TEXT(VLOOKUP(LEFT(E78,3),$Q$4:$R$119,2,FALSE),"     #"))</f>
      </c>
      <c r="F79" s="98">
        <f>IF(F78="","",TEXT(VLOOKUP(LEFT(F78,3),$Q$4:$R$119,2,FALSE),"#-")&amp;TEXT(VLOOKUP(LEFT(F78,3),$Q$4:$R$119,2,FALSE),"     #"))</f>
      </c>
      <c r="Q79" t="s">
        <v>1039</v>
      </c>
      <c r="R79">
        <v>84</v>
      </c>
    </row>
    <row r="80" spans="1:18" ht="17.25" thickTop="1">
      <c r="A80" s="18" t="s">
        <v>9</v>
      </c>
      <c r="B80" s="18"/>
      <c r="C80" s="18"/>
      <c r="D80" s="18"/>
      <c r="E80" s="18"/>
      <c r="F80" s="18"/>
      <c r="Q80" t="s">
        <v>191</v>
      </c>
      <c r="R80">
        <v>83</v>
      </c>
    </row>
    <row r="81" spans="1:18" ht="16.5">
      <c r="A81" s="18" t="s">
        <v>33</v>
      </c>
      <c r="B81" s="18"/>
      <c r="C81" s="18"/>
      <c r="D81" s="18"/>
      <c r="E81" s="18"/>
      <c r="F81" s="18"/>
      <c r="Q81" t="s">
        <v>194</v>
      </c>
      <c r="R81">
        <v>77</v>
      </c>
    </row>
    <row r="82" spans="1:18" ht="16.5">
      <c r="A82" s="18" t="s">
        <v>73</v>
      </c>
      <c r="B82" s="18"/>
      <c r="C82" s="18"/>
      <c r="D82" s="18"/>
      <c r="E82" s="18"/>
      <c r="F82" s="18"/>
      <c r="Q82" t="s">
        <v>189</v>
      </c>
      <c r="R82">
        <v>76</v>
      </c>
    </row>
    <row r="83" spans="1:18" ht="16.5">
      <c r="A83" s="18" t="s">
        <v>74</v>
      </c>
      <c r="B83" s="18"/>
      <c r="C83" s="18"/>
      <c r="D83" s="18"/>
      <c r="E83" s="18"/>
      <c r="F83" s="18"/>
      <c r="Q83" t="s">
        <v>188</v>
      </c>
      <c r="R83">
        <v>81</v>
      </c>
    </row>
    <row r="84" spans="1:18" ht="16.5">
      <c r="A84" s="18" t="s">
        <v>75</v>
      </c>
      <c r="B84" s="18"/>
      <c r="C84" s="18"/>
      <c r="D84" s="18"/>
      <c r="E84" s="18"/>
      <c r="F84" s="18"/>
      <c r="Q84" t="s">
        <v>190</v>
      </c>
      <c r="R84">
        <v>77</v>
      </c>
    </row>
    <row r="85" spans="1:18" ht="16.5">
      <c r="A85" s="18" t="s">
        <v>76</v>
      </c>
      <c r="B85" s="18"/>
      <c r="C85" s="18"/>
      <c r="D85" s="18"/>
      <c r="E85" s="18"/>
      <c r="F85" s="18"/>
      <c r="Q85" t="s">
        <v>187</v>
      </c>
      <c r="R85">
        <v>94</v>
      </c>
    </row>
    <row r="86" spans="17:18" ht="16.5">
      <c r="Q86" t="s">
        <v>193</v>
      </c>
      <c r="R86">
        <v>89</v>
      </c>
    </row>
    <row r="87" spans="17:18" ht="16.5">
      <c r="Q87" t="s">
        <v>319</v>
      </c>
      <c r="R87">
        <v>74</v>
      </c>
    </row>
    <row r="88" spans="17:18" ht="16.5">
      <c r="Q88" t="s">
        <v>987</v>
      </c>
      <c r="R88">
        <v>75</v>
      </c>
    </row>
    <row r="89" spans="17:18" ht="16.5">
      <c r="Q89" t="s">
        <v>521</v>
      </c>
      <c r="R89">
        <v>75</v>
      </c>
    </row>
    <row r="90" spans="17:18" ht="16.5">
      <c r="Q90" t="s">
        <v>570</v>
      </c>
      <c r="R90">
        <v>75</v>
      </c>
    </row>
    <row r="91" spans="17:18" ht="16.5">
      <c r="Q91" t="s">
        <v>544</v>
      </c>
      <c r="R91">
        <v>71</v>
      </c>
    </row>
    <row r="92" spans="17:18" ht="16.5">
      <c r="Q92" t="s">
        <v>371</v>
      </c>
      <c r="R92">
        <v>80</v>
      </c>
    </row>
    <row r="93" spans="17:18" ht="16.5">
      <c r="Q93" t="s">
        <v>668</v>
      </c>
      <c r="R93">
        <v>78</v>
      </c>
    </row>
    <row r="94" spans="17:18" ht="16.5">
      <c r="Q94" t="s">
        <v>837</v>
      </c>
      <c r="R94">
        <v>75</v>
      </c>
    </row>
    <row r="95" spans="17:18" ht="16.5">
      <c r="Q95" t="s">
        <v>947</v>
      </c>
      <c r="R95">
        <v>84</v>
      </c>
    </row>
    <row r="96" spans="17:18" ht="16.5">
      <c r="Q96" t="s">
        <v>638</v>
      </c>
      <c r="R96">
        <v>82</v>
      </c>
    </row>
    <row r="97" spans="17:18" ht="16.5">
      <c r="Q97" t="s">
        <v>1101</v>
      </c>
      <c r="R97">
        <v>86</v>
      </c>
    </row>
    <row r="98" spans="17:18" ht="16.5">
      <c r="Q98" t="s">
        <v>508</v>
      </c>
      <c r="R98">
        <v>86</v>
      </c>
    </row>
    <row r="99" spans="17:18" ht="16.5">
      <c r="Q99" t="s">
        <v>828</v>
      </c>
      <c r="R99">
        <v>79</v>
      </c>
    </row>
    <row r="100" spans="17:18" ht="16.5">
      <c r="Q100" t="s">
        <v>379</v>
      </c>
      <c r="R100">
        <v>77</v>
      </c>
    </row>
    <row r="101" spans="17:18" ht="16.5">
      <c r="Q101" t="s">
        <v>817</v>
      </c>
      <c r="R101">
        <v>85</v>
      </c>
    </row>
    <row r="102" spans="17:18" ht="16.5">
      <c r="Q102" t="s">
        <v>662</v>
      </c>
      <c r="R102">
        <v>78</v>
      </c>
    </row>
    <row r="103" spans="17:18" ht="16.5">
      <c r="Q103" t="s">
        <v>490</v>
      </c>
      <c r="R103">
        <v>77</v>
      </c>
    </row>
    <row r="104" spans="17:18" ht="16.5">
      <c r="Q104" t="s">
        <v>749</v>
      </c>
      <c r="R104">
        <v>74</v>
      </c>
    </row>
    <row r="105" spans="17:18" ht="16.5">
      <c r="Q105" t="s">
        <v>634</v>
      </c>
      <c r="R105">
        <v>75</v>
      </c>
    </row>
    <row r="106" spans="17:18" ht="16.5">
      <c r="Q106" t="s">
        <v>523</v>
      </c>
      <c r="R106">
        <v>79</v>
      </c>
    </row>
    <row r="107" spans="17:18" ht="16.5">
      <c r="Q107" t="s">
        <v>527</v>
      </c>
      <c r="R107">
        <v>76</v>
      </c>
    </row>
    <row r="108" spans="17:18" ht="16.5">
      <c r="Q108" t="s">
        <v>588</v>
      </c>
      <c r="R108">
        <v>73</v>
      </c>
    </row>
    <row r="109" spans="17:18" ht="16.5">
      <c r="Q109" t="s">
        <v>450</v>
      </c>
      <c r="R109">
        <v>78</v>
      </c>
    </row>
    <row r="110" spans="17:18" ht="16.5">
      <c r="Q110" t="s">
        <v>1019</v>
      </c>
      <c r="R110">
        <v>89</v>
      </c>
    </row>
    <row r="111" spans="17:18" ht="16.5">
      <c r="Q111" t="s">
        <v>912</v>
      </c>
      <c r="R111">
        <v>74</v>
      </c>
    </row>
    <row r="112" spans="17:18" ht="16.5">
      <c r="Q112" t="s">
        <v>466</v>
      </c>
      <c r="R112">
        <v>79</v>
      </c>
    </row>
    <row r="113" spans="17:18" ht="16.5">
      <c r="Q113" t="s">
        <v>519</v>
      </c>
      <c r="R113">
        <v>75</v>
      </c>
    </row>
    <row r="114" spans="17:18" ht="16.5">
      <c r="Q114" t="s">
        <v>480</v>
      </c>
      <c r="R114">
        <v>82</v>
      </c>
    </row>
    <row r="115" spans="17:18" ht="16.5">
      <c r="Q115" t="s">
        <v>864</v>
      </c>
      <c r="R115">
        <v>100</v>
      </c>
    </row>
    <row r="116" spans="17:18" ht="16.5">
      <c r="Q116" t="s">
        <v>768</v>
      </c>
      <c r="R116">
        <v>79</v>
      </c>
    </row>
    <row r="117" spans="17:18" ht="16.5">
      <c r="Q117" t="s">
        <v>785</v>
      </c>
      <c r="R117">
        <v>80</v>
      </c>
    </row>
    <row r="118" spans="17:18" ht="16.5">
      <c r="Q118" t="s">
        <v>1061</v>
      </c>
      <c r="R118">
        <v>83</v>
      </c>
    </row>
    <row r="119" spans="17:18" ht="16.5">
      <c r="Q119" t="s">
        <v>897</v>
      </c>
      <c r="R119">
        <v>84</v>
      </c>
    </row>
  </sheetData>
  <sheetProtection password="EB6B" sheet="1" objects="1" scenarios="1"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ignoredErrors>
    <ignoredError sqref="C8:F41 C45:F61 C7:F7 C64:F79 C62:E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C56" sqref="C56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35" t="str">
        <f>'基本資料'!B1</f>
        <v>中華民國103年渣打全國業餘高爾夫冬季排名賽</v>
      </c>
      <c r="B1" s="135"/>
      <c r="C1" s="135"/>
      <c r="D1" s="135"/>
      <c r="E1" s="135"/>
      <c r="F1" s="135"/>
    </row>
    <row r="2" spans="1:6" ht="24" customHeight="1" thickBot="1">
      <c r="A2" s="136" t="str">
        <f>"地點："&amp;'基本資料'!B2</f>
        <v>地點：清泉崗高爾夫球場</v>
      </c>
      <c r="B2" s="136"/>
      <c r="C2" s="136"/>
      <c r="D2" s="103">
        <v>3</v>
      </c>
      <c r="E2" s="137">
        <f>'基本資料'!B3-1+D2</f>
        <v>41984</v>
      </c>
      <c r="F2" s="13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8" t="s">
        <v>47</v>
      </c>
      <c r="B4" s="25" t="s">
        <v>48</v>
      </c>
      <c r="C4" s="140" t="s">
        <v>49</v>
      </c>
      <c r="D4" s="140" t="s">
        <v>50</v>
      </c>
      <c r="E4" s="140" t="s">
        <v>51</v>
      </c>
      <c r="F4" s="142" t="s">
        <v>51</v>
      </c>
    </row>
    <row r="5" spans="1:6" ht="16.5" customHeight="1" thickBot="1">
      <c r="A5" s="139"/>
      <c r="B5" s="26" t="s">
        <v>52</v>
      </c>
      <c r="C5" s="141"/>
      <c r="D5" s="141"/>
      <c r="E5" s="141"/>
      <c r="F5" s="143"/>
    </row>
    <row r="6" spans="1:6" ht="16.5" customHeight="1" thickTop="1">
      <c r="A6" s="144">
        <v>1</v>
      </c>
      <c r="B6" s="146">
        <v>0.2708333333333333</v>
      </c>
      <c r="C6" s="91" t="s">
        <v>164</v>
      </c>
      <c r="D6" s="91" t="s">
        <v>253</v>
      </c>
      <c r="E6" s="91" t="s">
        <v>247</v>
      </c>
      <c r="F6" s="92" t="s">
        <v>8</v>
      </c>
    </row>
    <row r="7" spans="1:6" ht="16.5" customHeight="1">
      <c r="A7" s="145"/>
      <c r="B7" s="147"/>
      <c r="C7" s="93" t="s">
        <v>1109</v>
      </c>
      <c r="D7" s="93" t="s">
        <v>1110</v>
      </c>
      <c r="E7" s="93" t="s">
        <v>1111</v>
      </c>
      <c r="F7" s="94" t="s">
        <v>8</v>
      </c>
    </row>
    <row r="8" spans="1:6" ht="16.5" customHeight="1">
      <c r="A8" s="148">
        <v>2</v>
      </c>
      <c r="B8" s="149">
        <v>0.2770833333333333</v>
      </c>
      <c r="C8" s="95" t="s">
        <v>132</v>
      </c>
      <c r="D8" s="95" t="s">
        <v>128</v>
      </c>
      <c r="E8" s="95" t="s">
        <v>248</v>
      </c>
      <c r="F8" s="96" t="s">
        <v>8</v>
      </c>
    </row>
    <row r="9" spans="1:6" ht="16.5" customHeight="1">
      <c r="A9" s="145"/>
      <c r="B9" s="147"/>
      <c r="C9" s="93" t="s">
        <v>1112</v>
      </c>
      <c r="D9" s="93" t="s">
        <v>1113</v>
      </c>
      <c r="E9" s="93" t="s">
        <v>1114</v>
      </c>
      <c r="F9" s="94" t="s">
        <v>8</v>
      </c>
    </row>
    <row r="10" spans="1:6" ht="16.5" customHeight="1">
      <c r="A10" s="148">
        <v>3</v>
      </c>
      <c r="B10" s="149">
        <v>0.2833333333333333</v>
      </c>
      <c r="C10" s="95" t="s">
        <v>244</v>
      </c>
      <c r="D10" s="95" t="s">
        <v>131</v>
      </c>
      <c r="E10" s="95" t="s">
        <v>136</v>
      </c>
      <c r="F10" s="96" t="s">
        <v>129</v>
      </c>
    </row>
    <row r="11" spans="1:6" ht="16.5" customHeight="1">
      <c r="A11" s="145"/>
      <c r="B11" s="147"/>
      <c r="C11" s="93" t="s">
        <v>1115</v>
      </c>
      <c r="D11" s="93" t="s">
        <v>1116</v>
      </c>
      <c r="E11" s="93" t="s">
        <v>1117</v>
      </c>
      <c r="F11" s="94" t="s">
        <v>1118</v>
      </c>
    </row>
    <row r="12" spans="1:6" ht="16.5" customHeight="1">
      <c r="A12" s="148">
        <v>4</v>
      </c>
      <c r="B12" s="149">
        <v>0.2895833333333333</v>
      </c>
      <c r="C12" s="95" t="s">
        <v>167</v>
      </c>
      <c r="D12" s="95" t="s">
        <v>249</v>
      </c>
      <c r="E12" s="95" t="s">
        <v>252</v>
      </c>
      <c r="F12" s="96" t="s">
        <v>134</v>
      </c>
    </row>
    <row r="13" spans="1:6" ht="16.5" customHeight="1">
      <c r="A13" s="145"/>
      <c r="B13" s="147"/>
      <c r="C13" s="93" t="s">
        <v>1119</v>
      </c>
      <c r="D13" s="93" t="s">
        <v>1120</v>
      </c>
      <c r="E13" s="93" t="s">
        <v>1121</v>
      </c>
      <c r="F13" s="94" t="s">
        <v>1122</v>
      </c>
    </row>
    <row r="14" spans="1:6" ht="16.5" customHeight="1">
      <c r="A14" s="148">
        <v>5</v>
      </c>
      <c r="B14" s="149">
        <v>0.29583333333333334</v>
      </c>
      <c r="C14" s="95" t="s">
        <v>130</v>
      </c>
      <c r="D14" s="95" t="s">
        <v>137</v>
      </c>
      <c r="E14" s="95" t="s">
        <v>127</v>
      </c>
      <c r="F14" s="96" t="s">
        <v>135</v>
      </c>
    </row>
    <row r="15" spans="1:6" ht="16.5" customHeight="1">
      <c r="A15" s="145"/>
      <c r="B15" s="147"/>
      <c r="C15" s="93" t="s">
        <v>1123</v>
      </c>
      <c r="D15" s="93" t="s">
        <v>1124</v>
      </c>
      <c r="E15" s="93" t="s">
        <v>1125</v>
      </c>
      <c r="F15" s="94" t="s">
        <v>1126</v>
      </c>
    </row>
    <row r="16" spans="1:6" ht="16.5" customHeight="1">
      <c r="A16" s="148">
        <v>6</v>
      </c>
      <c r="B16" s="149">
        <v>0.3020833333333333</v>
      </c>
      <c r="C16" s="95" t="s">
        <v>142</v>
      </c>
      <c r="D16" s="95" t="s">
        <v>138</v>
      </c>
      <c r="E16" s="95" t="s">
        <v>1088</v>
      </c>
      <c r="F16" s="96" t="s">
        <v>8</v>
      </c>
    </row>
    <row r="17" spans="1:6" ht="16.5" customHeight="1">
      <c r="A17" s="145"/>
      <c r="B17" s="147"/>
      <c r="C17" s="93" t="s">
        <v>1121</v>
      </c>
      <c r="D17" s="93" t="s">
        <v>1127</v>
      </c>
      <c r="E17" s="93" t="s">
        <v>1111</v>
      </c>
      <c r="F17" s="94" t="s">
        <v>8</v>
      </c>
    </row>
    <row r="18" spans="1:6" ht="16.5" customHeight="1">
      <c r="A18" s="148">
        <v>7</v>
      </c>
      <c r="B18" s="149">
        <v>0.3083333333333333</v>
      </c>
      <c r="C18" s="95" t="s">
        <v>140</v>
      </c>
      <c r="D18" s="95" t="s">
        <v>1089</v>
      </c>
      <c r="E18" s="95" t="s">
        <v>139</v>
      </c>
      <c r="F18" s="96" t="s">
        <v>8</v>
      </c>
    </row>
    <row r="19" spans="1:6" ht="16.5" customHeight="1">
      <c r="A19" s="145"/>
      <c r="B19" s="147"/>
      <c r="C19" s="93" t="s">
        <v>1128</v>
      </c>
      <c r="D19" s="93" t="s">
        <v>1129</v>
      </c>
      <c r="E19" s="93" t="s">
        <v>1121</v>
      </c>
      <c r="F19" s="94" t="s">
        <v>8</v>
      </c>
    </row>
    <row r="20" spans="1:6" ht="16.5" customHeight="1">
      <c r="A20" s="148">
        <v>8</v>
      </c>
      <c r="B20" s="149">
        <v>0.3145833333333333</v>
      </c>
      <c r="C20" s="95" t="s">
        <v>123</v>
      </c>
      <c r="D20" s="95" t="s">
        <v>121</v>
      </c>
      <c r="E20" s="95" t="s">
        <v>240</v>
      </c>
      <c r="F20" s="96" t="s">
        <v>238</v>
      </c>
    </row>
    <row r="21" spans="1:6" ht="16.5" customHeight="1">
      <c r="A21" s="145"/>
      <c r="B21" s="147"/>
      <c r="C21" s="93" t="s">
        <v>1130</v>
      </c>
      <c r="D21" s="93" t="s">
        <v>1131</v>
      </c>
      <c r="E21" s="93" t="s">
        <v>1116</v>
      </c>
      <c r="F21" s="94" t="s">
        <v>1132</v>
      </c>
    </row>
    <row r="22" spans="1:6" ht="16.5" customHeight="1">
      <c r="A22" s="148">
        <v>9</v>
      </c>
      <c r="B22" s="149">
        <v>0.3208333333333333</v>
      </c>
      <c r="C22" s="95" t="s">
        <v>120</v>
      </c>
      <c r="D22" s="95" t="s">
        <v>118</v>
      </c>
      <c r="E22" s="95" t="s">
        <v>122</v>
      </c>
      <c r="F22" s="96" t="s">
        <v>119</v>
      </c>
    </row>
    <row r="23" spans="1:6" ht="16.5" customHeight="1">
      <c r="A23" s="145"/>
      <c r="B23" s="147"/>
      <c r="C23" s="93" t="s">
        <v>1133</v>
      </c>
      <c r="D23" s="93" t="s">
        <v>1134</v>
      </c>
      <c r="E23" s="93" t="s">
        <v>1135</v>
      </c>
      <c r="F23" s="94" t="s">
        <v>1135</v>
      </c>
    </row>
    <row r="24" spans="1:6" ht="16.5" customHeight="1">
      <c r="A24" s="148">
        <v>10</v>
      </c>
      <c r="B24" s="149">
        <v>0.32708333333333334</v>
      </c>
      <c r="C24" s="95" t="s">
        <v>260</v>
      </c>
      <c r="D24" s="95" t="s">
        <v>152</v>
      </c>
      <c r="E24" s="95" t="s">
        <v>145</v>
      </c>
      <c r="F24" s="96" t="s">
        <v>8</v>
      </c>
    </row>
    <row r="25" spans="1:6" ht="16.5" customHeight="1">
      <c r="A25" s="145"/>
      <c r="B25" s="147"/>
      <c r="C25" s="93" t="s">
        <v>1136</v>
      </c>
      <c r="D25" s="93" t="s">
        <v>1137</v>
      </c>
      <c r="E25" s="93" t="s">
        <v>1138</v>
      </c>
      <c r="F25" s="94" t="s">
        <v>8</v>
      </c>
    </row>
    <row r="26" spans="1:6" ht="16.5" customHeight="1">
      <c r="A26" s="148">
        <v>11</v>
      </c>
      <c r="B26" s="149">
        <v>0.3333333333333333</v>
      </c>
      <c r="C26" s="95" t="s">
        <v>143</v>
      </c>
      <c r="D26" s="95" t="s">
        <v>148</v>
      </c>
      <c r="E26" s="95" t="s">
        <v>146</v>
      </c>
      <c r="F26" s="96" t="s">
        <v>8</v>
      </c>
    </row>
    <row r="27" spans="1:6" ht="16.5" customHeight="1">
      <c r="A27" s="145"/>
      <c r="B27" s="147"/>
      <c r="C27" s="93" t="s">
        <v>1139</v>
      </c>
      <c r="D27" s="93" t="s">
        <v>1140</v>
      </c>
      <c r="E27" s="93" t="s">
        <v>1141</v>
      </c>
      <c r="F27" s="94" t="s">
        <v>8</v>
      </c>
    </row>
    <row r="28" spans="1:6" ht="16.5" customHeight="1">
      <c r="A28" s="148">
        <v>12</v>
      </c>
      <c r="B28" s="149">
        <v>0.3395833333333333</v>
      </c>
      <c r="C28" s="95" t="s">
        <v>151</v>
      </c>
      <c r="D28" s="95" t="s">
        <v>147</v>
      </c>
      <c r="E28" s="95" t="s">
        <v>144</v>
      </c>
      <c r="F28" s="96" t="s">
        <v>8</v>
      </c>
    </row>
    <row r="29" spans="1:6" ht="16.5" customHeight="1">
      <c r="A29" s="145"/>
      <c r="B29" s="147"/>
      <c r="C29" s="93" t="s">
        <v>1142</v>
      </c>
      <c r="D29" s="93" t="s">
        <v>1143</v>
      </c>
      <c r="E29" s="93" t="s">
        <v>1144</v>
      </c>
      <c r="F29" s="94" t="s">
        <v>8</v>
      </c>
    </row>
    <row r="30" spans="1:6" ht="16.5" customHeight="1">
      <c r="A30" s="148"/>
      <c r="B30" s="149">
        <f>IF(A30="","",'基本資料'!$B$7+(A30-1)*'基本資料'!$L$7/60/24)</f>
      </c>
      <c r="C30" s="95"/>
      <c r="D30" s="95"/>
      <c r="E30" s="95"/>
      <c r="F30" s="96"/>
    </row>
    <row r="31" spans="1:6" ht="16.5" customHeight="1">
      <c r="A31" s="145"/>
      <c r="B31" s="147"/>
      <c r="C31" s="93"/>
      <c r="D31" s="93"/>
      <c r="E31" s="93"/>
      <c r="F31" s="94"/>
    </row>
    <row r="32" spans="1:6" ht="16.5" customHeight="1">
      <c r="A32" s="148" t="s">
        <v>8</v>
      </c>
      <c r="B32" s="149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5"/>
      <c r="B33" s="147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8" t="s">
        <v>8</v>
      </c>
      <c r="B34" s="149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5"/>
      <c r="B35" s="147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8" t="s">
        <v>8</v>
      </c>
      <c r="B36" s="149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5"/>
      <c r="B37" s="147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8" t="s">
        <v>8</v>
      </c>
      <c r="B38" s="149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5"/>
      <c r="B39" s="147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8" t="s">
        <v>8</v>
      </c>
      <c r="B40" s="149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50"/>
      <c r="B41" s="151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38" t="s">
        <v>53</v>
      </c>
      <c r="B42" s="25" t="s">
        <v>54</v>
      </c>
      <c r="C42" s="140" t="s">
        <v>36</v>
      </c>
      <c r="D42" s="140" t="s">
        <v>51</v>
      </c>
      <c r="E42" s="140" t="s">
        <v>49</v>
      </c>
      <c r="F42" s="142" t="s">
        <v>51</v>
      </c>
    </row>
    <row r="43" spans="1:6" ht="16.5" customHeight="1" thickBot="1">
      <c r="A43" s="139"/>
      <c r="B43" s="27" t="s">
        <v>55</v>
      </c>
      <c r="C43" s="141"/>
      <c r="D43" s="141"/>
      <c r="E43" s="141"/>
      <c r="F43" s="143"/>
    </row>
    <row r="44" spans="1:6" ht="16.5" customHeight="1" thickTop="1">
      <c r="A44" s="154">
        <v>1</v>
      </c>
      <c r="B44" s="146">
        <f>IF(A44="","",'基本資料'!$B$7+(A44-1)*'基本資料'!$L$7/60/24)</f>
        <v>0.2708333333333333</v>
      </c>
      <c r="C44" s="91" t="s">
        <v>106</v>
      </c>
      <c r="D44" s="91" t="s">
        <v>174</v>
      </c>
      <c r="E44" s="91" t="s">
        <v>173</v>
      </c>
      <c r="F44" s="92" t="s">
        <v>8</v>
      </c>
    </row>
    <row r="45" spans="1:6" ht="16.5" customHeight="1">
      <c r="A45" s="153"/>
      <c r="B45" s="147"/>
      <c r="C45" s="93" t="s">
        <v>1145</v>
      </c>
      <c r="D45" s="93" t="s">
        <v>1146</v>
      </c>
      <c r="E45" s="93" t="s">
        <v>1122</v>
      </c>
      <c r="F45" s="94" t="s">
        <v>8</v>
      </c>
    </row>
    <row r="46" spans="1:6" ht="16.5" customHeight="1">
      <c r="A46" s="152">
        <v>2</v>
      </c>
      <c r="B46" s="149">
        <f>IF(A46="","",'基本資料'!$B$7+(A46-1)*'基本資料'!$L$7/60/24)</f>
        <v>0.2770833333333333</v>
      </c>
      <c r="C46" s="95" t="s">
        <v>175</v>
      </c>
      <c r="D46" s="95" t="s">
        <v>1078</v>
      </c>
      <c r="E46" s="95" t="s">
        <v>105</v>
      </c>
      <c r="F46" s="96" t="s">
        <v>1076</v>
      </c>
    </row>
    <row r="47" spans="1:6" ht="16.5" customHeight="1">
      <c r="A47" s="153"/>
      <c r="B47" s="147"/>
      <c r="C47" s="93" t="s">
        <v>1147</v>
      </c>
      <c r="D47" s="93" t="s">
        <v>1148</v>
      </c>
      <c r="E47" s="93" t="s">
        <v>1125</v>
      </c>
      <c r="F47" s="94" t="s">
        <v>1149</v>
      </c>
    </row>
    <row r="48" spans="1:6" ht="16.5" customHeight="1">
      <c r="A48" s="152">
        <v>3</v>
      </c>
      <c r="B48" s="149">
        <f>IF(A48="","",'基本資料'!$B$7+(A48-1)*'基本資料'!$L$7/60/24)</f>
        <v>0.2833333333333333</v>
      </c>
      <c r="C48" s="95" t="s">
        <v>1077</v>
      </c>
      <c r="D48" s="95" t="s">
        <v>169</v>
      </c>
      <c r="E48" s="95" t="s">
        <v>1082</v>
      </c>
      <c r="F48" s="96" t="s">
        <v>1081</v>
      </c>
    </row>
    <row r="49" spans="1:6" ht="16.5" customHeight="1">
      <c r="A49" s="153"/>
      <c r="B49" s="147"/>
      <c r="C49" s="93" t="s">
        <v>1128</v>
      </c>
      <c r="D49" s="93" t="s">
        <v>1128</v>
      </c>
      <c r="E49" s="93" t="s">
        <v>1135</v>
      </c>
      <c r="F49" s="94" t="s">
        <v>1150</v>
      </c>
    </row>
    <row r="50" spans="1:6" ht="16.5" customHeight="1">
      <c r="A50" s="152">
        <v>4</v>
      </c>
      <c r="B50" s="149">
        <f>IF(A50="","",'基本資料'!$B$7+(A50-1)*'基本資料'!$L$7/60/24)</f>
        <v>0.2895833333333333</v>
      </c>
      <c r="C50" s="95" t="s">
        <v>114</v>
      </c>
      <c r="D50" s="95" t="s">
        <v>113</v>
      </c>
      <c r="E50" s="95" t="s">
        <v>110</v>
      </c>
      <c r="F50" s="96" t="s">
        <v>8</v>
      </c>
    </row>
    <row r="51" spans="1:6" ht="16.5" customHeight="1">
      <c r="A51" s="153"/>
      <c r="B51" s="147"/>
      <c r="C51" s="93" t="s">
        <v>1151</v>
      </c>
      <c r="D51" s="93" t="s">
        <v>1152</v>
      </c>
      <c r="E51" s="93" t="s">
        <v>1152</v>
      </c>
      <c r="F51" s="94" t="s">
        <v>8</v>
      </c>
    </row>
    <row r="52" spans="1:6" ht="16.5" customHeight="1">
      <c r="A52" s="152">
        <v>5</v>
      </c>
      <c r="B52" s="149">
        <f>IF(A52="","",'基本資料'!$B$7+(A52-1)*'基本資料'!$L$7/60/24)</f>
        <v>0.29583333333333334</v>
      </c>
      <c r="C52" s="95" t="s">
        <v>112</v>
      </c>
      <c r="D52" s="95" t="s">
        <v>232</v>
      </c>
      <c r="E52" s="95" t="s">
        <v>117</v>
      </c>
      <c r="F52" s="96" t="s">
        <v>115</v>
      </c>
    </row>
    <row r="53" spans="1:6" ht="16.5" customHeight="1">
      <c r="A53" s="153"/>
      <c r="B53" s="147"/>
      <c r="C53" s="93" t="s">
        <v>1153</v>
      </c>
      <c r="D53" s="93" t="s">
        <v>1154</v>
      </c>
      <c r="E53" s="93" t="s">
        <v>1155</v>
      </c>
      <c r="F53" s="94" t="s">
        <v>1156</v>
      </c>
    </row>
    <row r="54" spans="1:6" ht="16.5" customHeight="1">
      <c r="A54" s="152">
        <v>6</v>
      </c>
      <c r="B54" s="149">
        <f>IF(A54="","",'基本資料'!$B$7+(A54-1)*'基本資料'!$L$7/60/24)</f>
        <v>0.3020833333333333</v>
      </c>
      <c r="C54" s="95" t="s">
        <v>107</v>
      </c>
      <c r="D54" s="95" t="s">
        <v>109</v>
      </c>
      <c r="E54" s="95" t="s">
        <v>108</v>
      </c>
      <c r="F54" s="96" t="s">
        <v>235</v>
      </c>
    </row>
    <row r="55" spans="1:6" ht="16.5" customHeight="1">
      <c r="A55" s="153"/>
      <c r="B55" s="147"/>
      <c r="C55" s="93" t="s">
        <v>1147</v>
      </c>
      <c r="D55" s="93" t="s">
        <v>1145</v>
      </c>
      <c r="E55" s="93" t="s">
        <v>1157</v>
      </c>
      <c r="F55" s="94" t="s">
        <v>1139</v>
      </c>
    </row>
    <row r="56" spans="1:6" ht="16.5" customHeight="1">
      <c r="A56" s="152">
        <v>7</v>
      </c>
      <c r="B56" s="149">
        <f>IF(A56="","",'基本資料'!$B$7+(A56-1)*'基本資料'!$L$7/60/24)</f>
        <v>0.3083333333333333</v>
      </c>
      <c r="C56" s="95" t="s">
        <v>277</v>
      </c>
      <c r="D56" s="95" t="s">
        <v>268</v>
      </c>
      <c r="E56" s="95" t="s">
        <v>278</v>
      </c>
      <c r="F56" s="96" t="s">
        <v>1095</v>
      </c>
    </row>
    <row r="57" spans="1:6" ht="16.5" customHeight="1">
      <c r="A57" s="153"/>
      <c r="B57" s="147"/>
      <c r="C57" s="93"/>
      <c r="D57" s="93"/>
      <c r="E57" s="93"/>
      <c r="F57" s="94"/>
    </row>
    <row r="58" spans="1:6" ht="16.5" customHeight="1">
      <c r="A58" s="152">
        <v>8</v>
      </c>
      <c r="B58" s="149">
        <f>IF(A58="","",'基本資料'!$B$7+(A58-1)*'基本資料'!$L$7/60/24)</f>
        <v>0.3145833333333333</v>
      </c>
      <c r="C58" s="95" t="s">
        <v>154</v>
      </c>
      <c r="D58" s="95" t="s">
        <v>266</v>
      </c>
      <c r="E58" s="95" t="s">
        <v>267</v>
      </c>
      <c r="F58" s="96" t="s">
        <v>1092</v>
      </c>
    </row>
    <row r="59" spans="1:6" ht="16.5" customHeight="1">
      <c r="A59" s="153"/>
      <c r="B59" s="147"/>
      <c r="C59" s="93" t="s">
        <v>8</v>
      </c>
      <c r="D59" s="93" t="s">
        <v>8</v>
      </c>
      <c r="E59" s="93" t="s">
        <v>8</v>
      </c>
      <c r="F59" s="94" t="s">
        <v>8</v>
      </c>
    </row>
    <row r="60" spans="1:6" ht="16.5" customHeight="1">
      <c r="A60" s="152">
        <v>9</v>
      </c>
      <c r="B60" s="149">
        <f>IF(A60="","",'基本資料'!$B$7+(A60-1)*'基本資料'!$L$7/60/24)</f>
        <v>0.3208333333333333</v>
      </c>
      <c r="C60" s="95" t="s">
        <v>155</v>
      </c>
      <c r="D60" s="95" t="s">
        <v>153</v>
      </c>
      <c r="E60" s="95" t="s">
        <v>276</v>
      </c>
      <c r="F60" s="96"/>
    </row>
    <row r="61" spans="1:6" ht="16.5" customHeight="1">
      <c r="A61" s="153"/>
      <c r="B61" s="147"/>
      <c r="C61" s="93" t="s">
        <v>8</v>
      </c>
      <c r="D61" s="93" t="s">
        <v>8</v>
      </c>
      <c r="E61" s="93" t="s">
        <v>8</v>
      </c>
      <c r="F61" s="94" t="s">
        <v>8</v>
      </c>
    </row>
    <row r="62" spans="1:6" ht="16.5" customHeight="1">
      <c r="A62" s="152">
        <v>10</v>
      </c>
      <c r="B62" s="149">
        <f>IF(A62="","",'基本資料'!$B$7+(A62-1)*'基本資料'!$L$7/60/24)</f>
        <v>0.32708333333333334</v>
      </c>
      <c r="C62" s="95" t="s">
        <v>269</v>
      </c>
      <c r="D62" s="95" t="s">
        <v>270</v>
      </c>
      <c r="E62" s="95" t="s">
        <v>8</v>
      </c>
      <c r="F62" s="96" t="s">
        <v>8</v>
      </c>
    </row>
    <row r="63" spans="1:6" ht="16.5" customHeight="1">
      <c r="A63" s="153"/>
      <c r="B63" s="147"/>
      <c r="C63" s="93" t="s">
        <v>8</v>
      </c>
      <c r="D63" s="93" t="s">
        <v>8</v>
      </c>
      <c r="E63" s="93" t="s">
        <v>8</v>
      </c>
      <c r="F63" s="94" t="s">
        <v>8</v>
      </c>
    </row>
    <row r="64" spans="1:6" ht="16.5" customHeight="1">
      <c r="A64" s="152">
        <v>11</v>
      </c>
      <c r="B64" s="149">
        <f>IF(A64="","",'基本資料'!$B$7+(A64-1)*'基本資料'!$L$7/60/24)</f>
        <v>0.3333333333333333</v>
      </c>
      <c r="C64" s="95" t="s">
        <v>157</v>
      </c>
      <c r="D64" s="95" t="s">
        <v>166</v>
      </c>
      <c r="E64" s="95" t="s">
        <v>271</v>
      </c>
      <c r="F64" s="96" t="s">
        <v>8</v>
      </c>
    </row>
    <row r="65" spans="1:6" ht="16.5" customHeight="1">
      <c r="A65" s="153"/>
      <c r="B65" s="147"/>
      <c r="C65" s="93" t="s">
        <v>8</v>
      </c>
      <c r="D65" s="93" t="s">
        <v>8</v>
      </c>
      <c r="E65" s="93" t="s">
        <v>8</v>
      </c>
      <c r="F65" s="94" t="s">
        <v>8</v>
      </c>
    </row>
    <row r="66" spans="1:6" ht="16.5" customHeight="1">
      <c r="A66" s="152">
        <v>12</v>
      </c>
      <c r="B66" s="149">
        <f>IF(A66="","",'基本資料'!$B$7+(A66-1)*'基本資料'!$L$7/60/24)</f>
        <v>0.3395833333333333</v>
      </c>
      <c r="C66" s="95" t="s">
        <v>272</v>
      </c>
      <c r="D66" s="95" t="s">
        <v>158</v>
      </c>
      <c r="E66" s="95" t="s">
        <v>159</v>
      </c>
      <c r="F66" s="96" t="s">
        <v>273</v>
      </c>
    </row>
    <row r="67" spans="1:6" ht="16.5" customHeight="1">
      <c r="A67" s="153"/>
      <c r="B67" s="147"/>
      <c r="C67" s="93" t="s">
        <v>8</v>
      </c>
      <c r="D67" s="93" t="s">
        <v>8</v>
      </c>
      <c r="E67" s="93" t="s">
        <v>8</v>
      </c>
      <c r="F67" s="94" t="s">
        <v>8</v>
      </c>
    </row>
    <row r="68" spans="1:6" ht="16.5" customHeight="1">
      <c r="A68" s="152">
        <v>13</v>
      </c>
      <c r="B68" s="149">
        <f>IF(A68="","",'基本資料'!$B$7+(A68-1)*'基本資料'!$L$7/60/24)</f>
        <v>0.3458333333333333</v>
      </c>
      <c r="C68" s="95" t="s">
        <v>161</v>
      </c>
      <c r="D68" s="95" t="s">
        <v>160</v>
      </c>
      <c r="E68" s="95" t="s">
        <v>163</v>
      </c>
      <c r="F68" s="96" t="s">
        <v>162</v>
      </c>
    </row>
    <row r="69" spans="1:6" ht="16.5" customHeight="1">
      <c r="A69" s="153"/>
      <c r="B69" s="147"/>
      <c r="C69" s="93" t="s">
        <v>8</v>
      </c>
      <c r="D69" s="93" t="s">
        <v>8</v>
      </c>
      <c r="E69" s="93" t="s">
        <v>8</v>
      </c>
      <c r="F69" s="94" t="s">
        <v>8</v>
      </c>
    </row>
    <row r="70" spans="1:6" ht="16.5" customHeight="1">
      <c r="A70" s="152" t="s">
        <v>8</v>
      </c>
      <c r="B70" s="149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53"/>
      <c r="B71" s="147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52" t="s">
        <v>8</v>
      </c>
      <c r="B72" s="149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53"/>
      <c r="B73" s="147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52" t="s">
        <v>8</v>
      </c>
      <c r="B74" s="14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53"/>
      <c r="B75" s="147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52" t="s">
        <v>8</v>
      </c>
      <c r="B76" s="14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53"/>
      <c r="B77" s="147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52" t="s">
        <v>8</v>
      </c>
      <c r="B78" s="14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55"/>
      <c r="B79" s="151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56</v>
      </c>
      <c r="B82" s="18"/>
      <c r="C82" s="18"/>
      <c r="D82" s="18"/>
      <c r="E82" s="18"/>
      <c r="F82" s="18"/>
    </row>
    <row r="83" spans="1:6" ht="16.5">
      <c r="A83" s="18" t="s">
        <v>57</v>
      </c>
      <c r="B83" s="18"/>
      <c r="C83" s="18"/>
      <c r="D83" s="18"/>
      <c r="E83" s="18"/>
      <c r="F83" s="18"/>
    </row>
    <row r="84" spans="1:6" ht="16.5">
      <c r="A84" s="18" t="s">
        <v>58</v>
      </c>
      <c r="B84" s="18"/>
      <c r="C84" s="18"/>
      <c r="D84" s="18"/>
      <c r="E84" s="18"/>
      <c r="F84" s="18"/>
    </row>
    <row r="85" spans="1:6" ht="16.5">
      <c r="A85" s="18" t="s">
        <v>59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2:A73"/>
    <mergeCell ref="B72:B73"/>
    <mergeCell ref="A74:A75"/>
    <mergeCell ref="B74:B75"/>
    <mergeCell ref="A76:A77"/>
    <mergeCell ref="B76:B77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C42:C43"/>
    <mergeCell ref="D42:D43"/>
    <mergeCell ref="E42:E43"/>
    <mergeCell ref="F42:F43"/>
    <mergeCell ref="A58:A59"/>
    <mergeCell ref="B58:B59"/>
    <mergeCell ref="A56:A57"/>
    <mergeCell ref="B56:B57"/>
    <mergeCell ref="A48:A49"/>
    <mergeCell ref="B48:B49"/>
    <mergeCell ref="A50:A51"/>
    <mergeCell ref="B50:B51"/>
    <mergeCell ref="A54:A55"/>
    <mergeCell ref="B54:B55"/>
    <mergeCell ref="A52:A53"/>
    <mergeCell ref="B52:B53"/>
    <mergeCell ref="A42:A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4:A35"/>
    <mergeCell ref="B34:B35"/>
    <mergeCell ref="A32:A33"/>
    <mergeCell ref="B32:B33"/>
    <mergeCell ref="A30:A31"/>
    <mergeCell ref="B30:B31"/>
    <mergeCell ref="A24:A25"/>
    <mergeCell ref="B24:B25"/>
    <mergeCell ref="A26:A27"/>
    <mergeCell ref="B26:B27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1:F1"/>
    <mergeCell ref="A28:A29"/>
    <mergeCell ref="B28:B29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F68" sqref="F68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35" t="str">
        <f>'基本資料'!B1</f>
        <v>中華民國103年渣打全國業餘高爾夫冬季排名賽</v>
      </c>
      <c r="B1" s="135"/>
      <c r="C1" s="135"/>
      <c r="D1" s="135"/>
      <c r="E1" s="135"/>
      <c r="F1" s="135"/>
    </row>
    <row r="2" spans="1:6" ht="24" customHeight="1" thickBot="1">
      <c r="A2" s="136" t="str">
        <f>"地點："&amp;'基本資料'!B2</f>
        <v>地點：清泉崗高爾夫球場</v>
      </c>
      <c r="B2" s="136"/>
      <c r="C2" s="136"/>
      <c r="D2" s="103">
        <v>4</v>
      </c>
      <c r="E2" s="137">
        <f>'基本資料'!B3-1+D2</f>
        <v>41985</v>
      </c>
      <c r="F2" s="13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8" t="s">
        <v>79</v>
      </c>
      <c r="B4" s="25" t="s">
        <v>80</v>
      </c>
      <c r="C4" s="140" t="s">
        <v>81</v>
      </c>
      <c r="D4" s="140" t="s">
        <v>81</v>
      </c>
      <c r="E4" s="140" t="s">
        <v>81</v>
      </c>
      <c r="F4" s="142" t="s">
        <v>81</v>
      </c>
    </row>
    <row r="5" spans="1:6" ht="16.5" customHeight="1" thickBot="1">
      <c r="A5" s="139"/>
      <c r="B5" s="26" t="s">
        <v>82</v>
      </c>
      <c r="C5" s="141"/>
      <c r="D5" s="141"/>
      <c r="E5" s="141"/>
      <c r="F5" s="143"/>
    </row>
    <row r="6" spans="1:6" ht="16.5" customHeight="1" thickTop="1">
      <c r="A6" s="144">
        <v>1</v>
      </c>
      <c r="B6" s="146">
        <f>IF(A6="","",'基本資料'!$B$7+(A6-1)*'基本資料'!$L$7/60/24)</f>
        <v>0.2708333333333333</v>
      </c>
      <c r="C6" s="91" t="s">
        <v>273</v>
      </c>
      <c r="D6" s="91" t="s">
        <v>163</v>
      </c>
      <c r="E6" s="91" t="s">
        <v>159</v>
      </c>
      <c r="F6" s="92" t="s">
        <v>272</v>
      </c>
    </row>
    <row r="7" spans="1:6" ht="16.5" customHeight="1">
      <c r="A7" s="145"/>
      <c r="B7" s="147"/>
      <c r="C7" s="93" t="s">
        <v>1158</v>
      </c>
      <c r="D7" s="93" t="s">
        <v>177</v>
      </c>
      <c r="E7" s="93" t="s">
        <v>1159</v>
      </c>
      <c r="F7" s="94" t="s">
        <v>1160</v>
      </c>
    </row>
    <row r="8" spans="1:6" ht="16.5" customHeight="1">
      <c r="A8" s="148">
        <v>2</v>
      </c>
      <c r="B8" s="149">
        <f>IF(A8="","",'基本資料'!$B$7+(A8-1)*'基本資料'!$L$7/60/24)</f>
        <v>0.2770833333333333</v>
      </c>
      <c r="C8" s="95" t="s">
        <v>161</v>
      </c>
      <c r="D8" s="95" t="s">
        <v>162</v>
      </c>
      <c r="E8" s="95" t="s">
        <v>160</v>
      </c>
      <c r="F8" s="96" t="s">
        <v>158</v>
      </c>
    </row>
    <row r="9" spans="1:6" ht="16.5" customHeight="1">
      <c r="A9" s="145"/>
      <c r="B9" s="147"/>
      <c r="C9" s="93" t="s">
        <v>182</v>
      </c>
      <c r="D9" s="93" t="s">
        <v>180</v>
      </c>
      <c r="E9" s="93" t="s">
        <v>1161</v>
      </c>
      <c r="F9" s="94" t="s">
        <v>176</v>
      </c>
    </row>
    <row r="10" spans="1:6" ht="16.5" customHeight="1">
      <c r="A10" s="148">
        <v>3</v>
      </c>
      <c r="B10" s="149">
        <f>IF(A10="","",'基本資料'!$B$7+(A10-1)*'基本資料'!$L$7/60/24)</f>
        <v>0.2833333333333333</v>
      </c>
      <c r="C10" s="95" t="s">
        <v>270</v>
      </c>
      <c r="D10" s="95" t="s">
        <v>269</v>
      </c>
      <c r="E10" s="95" t="s">
        <v>8</v>
      </c>
      <c r="F10" s="96" t="s">
        <v>8</v>
      </c>
    </row>
    <row r="11" spans="1:6" ht="16.5" customHeight="1">
      <c r="A11" s="145"/>
      <c r="B11" s="147"/>
      <c r="C11" s="93" t="s">
        <v>179</v>
      </c>
      <c r="D11" s="93" t="s">
        <v>1162</v>
      </c>
      <c r="E11" s="93" t="s">
        <v>8</v>
      </c>
      <c r="F11" s="94" t="s">
        <v>8</v>
      </c>
    </row>
    <row r="12" spans="1:6" ht="16.5" customHeight="1">
      <c r="A12" s="148">
        <v>4</v>
      </c>
      <c r="B12" s="149">
        <f>IF(A12="","",'基本資料'!$B$7+(A12-1)*'基本資料'!$L$7/60/24)</f>
        <v>0.2895833333333333</v>
      </c>
      <c r="C12" s="95" t="s">
        <v>166</v>
      </c>
      <c r="D12" s="95" t="s">
        <v>157</v>
      </c>
      <c r="E12" s="95" t="s">
        <v>271</v>
      </c>
      <c r="F12" s="96" t="s">
        <v>8</v>
      </c>
    </row>
    <row r="13" spans="1:6" ht="16.5" customHeight="1">
      <c r="A13" s="145"/>
      <c r="B13" s="147"/>
      <c r="C13" s="93" t="s">
        <v>176</v>
      </c>
      <c r="D13" s="93" t="s">
        <v>1163</v>
      </c>
      <c r="E13" s="93" t="s">
        <v>181</v>
      </c>
      <c r="F13" s="94" t="s">
        <v>8</v>
      </c>
    </row>
    <row r="14" spans="1:6" ht="16.5" customHeight="1">
      <c r="A14" s="148">
        <v>5</v>
      </c>
      <c r="B14" s="149">
        <f>IF(A14="","",'基本資料'!$B$7+(A14-1)*'基本資料'!$L$7/60/24)</f>
        <v>0.29583333333333334</v>
      </c>
      <c r="C14" s="95" t="s">
        <v>277</v>
      </c>
      <c r="D14" s="95" t="s">
        <v>267</v>
      </c>
      <c r="E14" s="95" t="s">
        <v>1164</v>
      </c>
      <c r="F14" s="96" t="s">
        <v>8</v>
      </c>
    </row>
    <row r="15" spans="1:6" ht="16.5" customHeight="1">
      <c r="A15" s="145"/>
      <c r="B15" s="147"/>
      <c r="C15" s="93" t="s">
        <v>1165</v>
      </c>
      <c r="D15" s="93" t="s">
        <v>1165</v>
      </c>
      <c r="E15" s="93" t="s">
        <v>1166</v>
      </c>
      <c r="F15" s="94" t="s">
        <v>8</v>
      </c>
    </row>
    <row r="16" spans="1:6" ht="16.5" customHeight="1">
      <c r="A16" s="148">
        <v>6</v>
      </c>
      <c r="B16" s="149">
        <f>IF(A16="","",'基本資料'!$B$7+(A16-1)*'基本資料'!$L$7/60/24)</f>
        <v>0.3020833333333333</v>
      </c>
      <c r="C16" s="95" t="s">
        <v>1167</v>
      </c>
      <c r="D16" s="95" t="s">
        <v>276</v>
      </c>
      <c r="E16" s="95" t="s">
        <v>268</v>
      </c>
      <c r="F16" s="96" t="s">
        <v>156</v>
      </c>
    </row>
    <row r="17" spans="1:6" ht="16.5" customHeight="1">
      <c r="A17" s="145"/>
      <c r="B17" s="147"/>
      <c r="C17" s="93" t="s">
        <v>1163</v>
      </c>
      <c r="D17" s="93" t="s">
        <v>177</v>
      </c>
      <c r="E17" s="93" t="s">
        <v>177</v>
      </c>
      <c r="F17" s="94" t="s">
        <v>177</v>
      </c>
    </row>
    <row r="18" spans="1:6" ht="16.5" customHeight="1">
      <c r="A18" s="148">
        <v>7</v>
      </c>
      <c r="B18" s="149">
        <f>IF(A18="","",'基本資料'!$B$7+(A18-1)*'基本資料'!$L$7/60/24)</f>
        <v>0.3083333333333333</v>
      </c>
      <c r="C18" s="95" t="s">
        <v>155</v>
      </c>
      <c r="D18" s="95" t="s">
        <v>154</v>
      </c>
      <c r="E18" s="95" t="s">
        <v>153</v>
      </c>
      <c r="F18" s="96" t="s">
        <v>266</v>
      </c>
    </row>
    <row r="19" spans="1:6" ht="16.5" customHeight="1">
      <c r="A19" s="145"/>
      <c r="B19" s="147"/>
      <c r="C19" s="93" t="s">
        <v>178</v>
      </c>
      <c r="D19" s="93" t="s">
        <v>176</v>
      </c>
      <c r="E19" s="93" t="s">
        <v>1158</v>
      </c>
      <c r="F19" s="94" t="s">
        <v>1163</v>
      </c>
    </row>
    <row r="20" spans="1:6" ht="16.5" customHeight="1">
      <c r="A20" s="148">
        <v>8</v>
      </c>
      <c r="B20" s="149">
        <f>IF(A20="","",'基本資料'!$B$7+(A20-1)*'基本資料'!$L$7/60/24)</f>
        <v>0.3145833333333333</v>
      </c>
      <c r="C20" s="95" t="s">
        <v>110</v>
      </c>
      <c r="D20" s="95" t="s">
        <v>114</v>
      </c>
      <c r="E20" s="95" t="s">
        <v>113</v>
      </c>
      <c r="F20" s="96" t="s">
        <v>8</v>
      </c>
    </row>
    <row r="21" spans="1:6" ht="16.5" customHeight="1">
      <c r="A21" s="145"/>
      <c r="B21" s="147"/>
      <c r="C21" s="93" t="s">
        <v>1168</v>
      </c>
      <c r="D21" s="93" t="s">
        <v>1169</v>
      </c>
      <c r="E21" s="93" t="s">
        <v>1170</v>
      </c>
      <c r="F21" s="94" t="s">
        <v>8</v>
      </c>
    </row>
    <row r="22" spans="1:6" ht="16.5" customHeight="1">
      <c r="A22" s="148">
        <v>9</v>
      </c>
      <c r="B22" s="149">
        <f>IF(A22="","",'基本資料'!$B$7+(A22-1)*'基本資料'!$L$7/60/24)</f>
        <v>0.3208333333333333</v>
      </c>
      <c r="C22" s="95" t="s">
        <v>108</v>
      </c>
      <c r="D22" s="95" t="s">
        <v>235</v>
      </c>
      <c r="E22" s="95" t="s">
        <v>232</v>
      </c>
      <c r="F22" s="96" t="s">
        <v>115</v>
      </c>
    </row>
    <row r="23" spans="1:6" ht="16.5" customHeight="1">
      <c r="A23" s="145"/>
      <c r="B23" s="147"/>
      <c r="C23" s="93" t="s">
        <v>1171</v>
      </c>
      <c r="D23" s="93" t="s">
        <v>1172</v>
      </c>
      <c r="E23" s="93" t="s">
        <v>1173</v>
      </c>
      <c r="F23" s="94" t="s">
        <v>1174</v>
      </c>
    </row>
    <row r="24" spans="1:6" ht="16.5" customHeight="1">
      <c r="A24" s="148">
        <v>10</v>
      </c>
      <c r="B24" s="149">
        <f>IF(A24="","",'基本資料'!$B$7+(A24-1)*'基本資料'!$L$7/60/24)</f>
        <v>0.32708333333333334</v>
      </c>
      <c r="C24" s="95" t="s">
        <v>109</v>
      </c>
      <c r="D24" s="95" t="s">
        <v>112</v>
      </c>
      <c r="E24" s="95" t="s">
        <v>107</v>
      </c>
      <c r="F24" s="96" t="s">
        <v>117</v>
      </c>
    </row>
    <row r="25" spans="1:6" ht="16.5" customHeight="1">
      <c r="A25" s="145"/>
      <c r="B25" s="147"/>
      <c r="C25" s="93" t="s">
        <v>1175</v>
      </c>
      <c r="D25" s="93" t="s">
        <v>1176</v>
      </c>
      <c r="E25" s="93" t="s">
        <v>1177</v>
      </c>
      <c r="F25" s="94" t="s">
        <v>1178</v>
      </c>
    </row>
    <row r="26" spans="1:6" ht="16.5" customHeight="1">
      <c r="A26" s="148">
        <v>11</v>
      </c>
      <c r="B26" s="149">
        <f>IF(A26="","",'基本資料'!$B$7+(A26-1)*'基本資料'!$L$7/60/24)</f>
        <v>0.3333333333333333</v>
      </c>
      <c r="C26" s="95" t="s">
        <v>1076</v>
      </c>
      <c r="D26" s="95" t="s">
        <v>105</v>
      </c>
      <c r="E26" s="95" t="s">
        <v>174</v>
      </c>
      <c r="F26" s="96" t="s">
        <v>8</v>
      </c>
    </row>
    <row r="27" spans="1:6" ht="16.5" customHeight="1">
      <c r="A27" s="145"/>
      <c r="B27" s="147"/>
      <c r="C27" s="93" t="s">
        <v>1179</v>
      </c>
      <c r="D27" s="93" t="s">
        <v>1180</v>
      </c>
      <c r="E27" s="93" t="s">
        <v>1181</v>
      </c>
      <c r="F27" s="94" t="s">
        <v>8</v>
      </c>
    </row>
    <row r="28" spans="1:6" ht="16.5" customHeight="1">
      <c r="A28" s="148">
        <v>12</v>
      </c>
      <c r="B28" s="149">
        <f>IF(A28="","",'基本資料'!$B$7+(A28-1)*'基本資料'!$L$7/60/24)</f>
        <v>0.3395833333333333</v>
      </c>
      <c r="C28" s="95" t="s">
        <v>1082</v>
      </c>
      <c r="D28" s="95" t="s">
        <v>1081</v>
      </c>
      <c r="E28" s="95" t="s">
        <v>1078</v>
      </c>
      <c r="F28" s="96" t="s">
        <v>106</v>
      </c>
    </row>
    <row r="29" spans="1:6" ht="16.5" customHeight="1">
      <c r="A29" s="145"/>
      <c r="B29" s="147"/>
      <c r="C29" s="93" t="s">
        <v>1182</v>
      </c>
      <c r="D29" s="93" t="s">
        <v>1183</v>
      </c>
      <c r="E29" s="93" t="s">
        <v>1184</v>
      </c>
      <c r="F29" s="94" t="s">
        <v>1185</v>
      </c>
    </row>
    <row r="30" spans="1:6" ht="16.5" customHeight="1">
      <c r="A30" s="148">
        <v>13</v>
      </c>
      <c r="B30" s="149">
        <f>IF(A30="","",'基本資料'!$B$7+(A30-1)*'基本資料'!$L$7/60/24)</f>
        <v>0.3458333333333333</v>
      </c>
      <c r="C30" s="95" t="s">
        <v>1077</v>
      </c>
      <c r="D30" s="95" t="s">
        <v>169</v>
      </c>
      <c r="E30" s="95" t="s">
        <v>175</v>
      </c>
      <c r="F30" s="96" t="s">
        <v>173</v>
      </c>
    </row>
    <row r="31" spans="1:6" ht="16.5" customHeight="1">
      <c r="A31" s="145"/>
      <c r="B31" s="147"/>
      <c r="C31" s="93" t="s">
        <v>1186</v>
      </c>
      <c r="D31" s="93" t="s">
        <v>184</v>
      </c>
      <c r="E31" s="93" t="s">
        <v>1187</v>
      </c>
      <c r="F31" s="94" t="s">
        <v>1188</v>
      </c>
    </row>
    <row r="32" spans="1:6" ht="16.5" customHeight="1">
      <c r="A32" s="148" t="s">
        <v>8</v>
      </c>
      <c r="B32" s="149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5"/>
      <c r="B33" s="147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8" t="s">
        <v>8</v>
      </c>
      <c r="B34" s="149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5"/>
      <c r="B35" s="147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8" t="s">
        <v>8</v>
      </c>
      <c r="B36" s="149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5"/>
      <c r="B37" s="147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8" t="s">
        <v>8</v>
      </c>
      <c r="B38" s="149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5"/>
      <c r="B39" s="147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8" t="s">
        <v>8</v>
      </c>
      <c r="B40" s="149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50"/>
      <c r="B41" s="151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38" t="s">
        <v>79</v>
      </c>
      <c r="B42" s="25" t="s">
        <v>80</v>
      </c>
      <c r="C42" s="140" t="s">
        <v>81</v>
      </c>
      <c r="D42" s="140" t="s">
        <v>81</v>
      </c>
      <c r="E42" s="140" t="s">
        <v>81</v>
      </c>
      <c r="F42" s="142" t="s">
        <v>81</v>
      </c>
    </row>
    <row r="43" spans="1:6" ht="16.5" customHeight="1" thickBot="1">
      <c r="A43" s="139"/>
      <c r="B43" s="27" t="s">
        <v>83</v>
      </c>
      <c r="C43" s="141"/>
      <c r="D43" s="141"/>
      <c r="E43" s="141"/>
      <c r="F43" s="143"/>
    </row>
    <row r="44" spans="1:6" ht="16.5" customHeight="1" thickTop="1">
      <c r="A44" s="154">
        <v>1</v>
      </c>
      <c r="B44" s="146">
        <f>IF(A44="","",'基本資料'!$B$7+(A44-1)*'基本資料'!$L$7/60/24)</f>
        <v>0.2708333333333333</v>
      </c>
      <c r="C44" s="91" t="s">
        <v>145</v>
      </c>
      <c r="D44" s="91" t="s">
        <v>260</v>
      </c>
      <c r="E44" s="91" t="s">
        <v>152</v>
      </c>
      <c r="F44" s="92" t="s">
        <v>8</v>
      </c>
    </row>
    <row r="45" spans="1:6" ht="16.5" customHeight="1">
      <c r="A45" s="153"/>
      <c r="B45" s="147"/>
      <c r="C45" s="93" t="s">
        <v>1189</v>
      </c>
      <c r="D45" s="93" t="s">
        <v>1190</v>
      </c>
      <c r="E45" s="93" t="s">
        <v>1191</v>
      </c>
      <c r="F45" s="94" t="s">
        <v>8</v>
      </c>
    </row>
    <row r="46" spans="1:6" ht="16.5" customHeight="1">
      <c r="A46" s="152">
        <v>2</v>
      </c>
      <c r="B46" s="149">
        <f>IF(A46="","",'基本資料'!$B$7+(A46-1)*'基本資料'!$L$7/60/24)</f>
        <v>0.2770833333333333</v>
      </c>
      <c r="C46" s="95" t="s">
        <v>143</v>
      </c>
      <c r="D46" s="95" t="s">
        <v>148</v>
      </c>
      <c r="E46" s="95" t="s">
        <v>146</v>
      </c>
      <c r="F46" s="96" t="s">
        <v>8</v>
      </c>
    </row>
    <row r="47" spans="1:6" ht="16.5" customHeight="1">
      <c r="A47" s="153"/>
      <c r="B47" s="147"/>
      <c r="C47" s="93" t="s">
        <v>1192</v>
      </c>
      <c r="D47" s="93" t="s">
        <v>1193</v>
      </c>
      <c r="E47" s="93" t="s">
        <v>1194</v>
      </c>
      <c r="F47" s="94" t="s">
        <v>8</v>
      </c>
    </row>
    <row r="48" spans="1:6" ht="16.5" customHeight="1">
      <c r="A48" s="152">
        <v>3</v>
      </c>
      <c r="B48" s="149">
        <f>IF(A48="","",'基本資料'!$B$7+(A48-1)*'基本資料'!$L$7/60/24)</f>
        <v>0.2833333333333333</v>
      </c>
      <c r="C48" s="95" t="s">
        <v>144</v>
      </c>
      <c r="D48" s="95" t="s">
        <v>147</v>
      </c>
      <c r="E48" s="95" t="s">
        <v>151</v>
      </c>
      <c r="F48" s="96" t="s">
        <v>8</v>
      </c>
    </row>
    <row r="49" spans="1:6" ht="16.5" customHeight="1">
      <c r="A49" s="153"/>
      <c r="B49" s="147"/>
      <c r="C49" s="93" t="s">
        <v>1195</v>
      </c>
      <c r="D49" s="93" t="s">
        <v>1196</v>
      </c>
      <c r="E49" s="93" t="s">
        <v>1197</v>
      </c>
      <c r="F49" s="94" t="s">
        <v>8</v>
      </c>
    </row>
    <row r="50" spans="1:6" ht="16.5" customHeight="1">
      <c r="A50" s="152">
        <v>4</v>
      </c>
      <c r="B50" s="149">
        <f>IF(A50="","",'基本資料'!$B$7+(A50-1)*'基本資料'!$L$7/60/24)</f>
        <v>0.2895833333333333</v>
      </c>
      <c r="C50" s="95" t="s">
        <v>118</v>
      </c>
      <c r="D50" s="95" t="s">
        <v>240</v>
      </c>
      <c r="E50" s="95" t="s">
        <v>121</v>
      </c>
      <c r="F50" s="96" t="s">
        <v>238</v>
      </c>
    </row>
    <row r="51" spans="1:6" ht="16.5" customHeight="1">
      <c r="A51" s="153"/>
      <c r="B51" s="147"/>
      <c r="C51" s="93" t="s">
        <v>1198</v>
      </c>
      <c r="D51" s="93" t="s">
        <v>183</v>
      </c>
      <c r="E51" s="93" t="s">
        <v>1199</v>
      </c>
      <c r="F51" s="94" t="s">
        <v>1200</v>
      </c>
    </row>
    <row r="52" spans="1:6" ht="16.5" customHeight="1">
      <c r="A52" s="152">
        <v>5</v>
      </c>
      <c r="B52" s="149">
        <f>IF(A52="","",'基本資料'!$B$7+(A52-1)*'基本資料'!$L$7/60/24)</f>
        <v>0.29583333333333334</v>
      </c>
      <c r="C52" s="95" t="s">
        <v>120</v>
      </c>
      <c r="D52" s="95" t="s">
        <v>122</v>
      </c>
      <c r="E52" s="95" t="s">
        <v>123</v>
      </c>
      <c r="F52" s="96" t="s">
        <v>119</v>
      </c>
    </row>
    <row r="53" spans="1:6" ht="16.5" customHeight="1">
      <c r="A53" s="153"/>
      <c r="B53" s="147"/>
      <c r="C53" s="93" t="s">
        <v>1201</v>
      </c>
      <c r="D53" s="93" t="s">
        <v>1202</v>
      </c>
      <c r="E53" s="93" t="s">
        <v>1203</v>
      </c>
      <c r="F53" s="94" t="s">
        <v>1204</v>
      </c>
    </row>
    <row r="54" spans="1:6" ht="16.5" customHeight="1">
      <c r="A54" s="152">
        <v>6</v>
      </c>
      <c r="B54" s="149">
        <f>IF(A54="","",'基本資料'!$B$7+(A54-1)*'基本資料'!$L$7/60/24)</f>
        <v>0.3020833333333333</v>
      </c>
      <c r="C54" s="95" t="s">
        <v>139</v>
      </c>
      <c r="D54" s="95" t="s">
        <v>138</v>
      </c>
      <c r="E54" s="95" t="s">
        <v>1088</v>
      </c>
      <c r="F54" s="96" t="s">
        <v>8</v>
      </c>
    </row>
    <row r="55" spans="1:6" ht="16.5" customHeight="1">
      <c r="A55" s="153"/>
      <c r="B55" s="147"/>
      <c r="C55" s="93" t="s">
        <v>1205</v>
      </c>
      <c r="D55" s="93" t="s">
        <v>1206</v>
      </c>
      <c r="E55" s="93" t="s">
        <v>1207</v>
      </c>
      <c r="F55" s="94" t="s">
        <v>8</v>
      </c>
    </row>
    <row r="56" spans="1:6" ht="16.5" customHeight="1">
      <c r="A56" s="152">
        <v>7</v>
      </c>
      <c r="B56" s="149">
        <f>IF(A56="","",'基本資料'!$B$7+(A56-1)*'基本資料'!$L$7/60/24)</f>
        <v>0.3083333333333333</v>
      </c>
      <c r="C56" s="95" t="s">
        <v>140</v>
      </c>
      <c r="D56" s="95" t="s">
        <v>142</v>
      </c>
      <c r="E56" s="95" t="s">
        <v>1089</v>
      </c>
      <c r="F56" s="96" t="s">
        <v>8</v>
      </c>
    </row>
    <row r="57" spans="1:6" ht="16.5" customHeight="1">
      <c r="A57" s="153"/>
      <c r="B57" s="147"/>
      <c r="C57" s="93" t="s">
        <v>1208</v>
      </c>
      <c r="D57" s="93" t="s">
        <v>1209</v>
      </c>
      <c r="E57" s="93" t="s">
        <v>1210</v>
      </c>
      <c r="F57" s="94" t="s">
        <v>8</v>
      </c>
    </row>
    <row r="58" spans="1:6" ht="16.5" customHeight="1">
      <c r="A58" s="152">
        <v>8</v>
      </c>
      <c r="B58" s="149">
        <f>IF(A58="","",'基本資料'!$B$7+(A58-1)*'基本資料'!$L$7/60/24)</f>
        <v>0.3145833333333333</v>
      </c>
      <c r="C58" s="95" t="s">
        <v>253</v>
      </c>
      <c r="D58" s="95" t="s">
        <v>136</v>
      </c>
      <c r="E58" s="95" t="s">
        <v>132</v>
      </c>
      <c r="F58" s="96" t="s">
        <v>8</v>
      </c>
    </row>
    <row r="59" spans="1:6" ht="16.5" customHeight="1">
      <c r="A59" s="153"/>
      <c r="B59" s="147"/>
      <c r="C59" s="93" t="s">
        <v>1211</v>
      </c>
      <c r="D59" s="93" t="s">
        <v>1212</v>
      </c>
      <c r="E59" s="93" t="s">
        <v>1213</v>
      </c>
      <c r="F59" s="94" t="s">
        <v>8</v>
      </c>
    </row>
    <row r="60" spans="1:6" ht="16.5" customHeight="1">
      <c r="A60" s="152">
        <v>9</v>
      </c>
      <c r="B60" s="149">
        <f>IF(A60="","",'基本資料'!$B$7+(A60-1)*'基本資料'!$L$7/60/24)</f>
        <v>0.3208333333333333</v>
      </c>
      <c r="C60" s="95" t="s">
        <v>129</v>
      </c>
      <c r="D60" s="95" t="s">
        <v>247</v>
      </c>
      <c r="E60" s="95" t="s">
        <v>248</v>
      </c>
      <c r="F60" s="96" t="s">
        <v>8</v>
      </c>
    </row>
    <row r="61" spans="1:6" ht="16.5" customHeight="1">
      <c r="A61" s="153"/>
      <c r="B61" s="147"/>
      <c r="C61" s="93" t="s">
        <v>1214</v>
      </c>
      <c r="D61" s="93" t="s">
        <v>1215</v>
      </c>
      <c r="E61" s="93" t="s">
        <v>1216</v>
      </c>
      <c r="F61" s="94" t="s">
        <v>8</v>
      </c>
    </row>
    <row r="62" spans="1:6" ht="16.5" customHeight="1">
      <c r="A62" s="152">
        <v>10</v>
      </c>
      <c r="B62" s="149">
        <f>IF(A62="","",'基本資料'!$B$7+(A62-1)*'基本資料'!$L$7/60/24)</f>
        <v>0.32708333333333334</v>
      </c>
      <c r="C62" s="95" t="s">
        <v>244</v>
      </c>
      <c r="D62" s="95" t="s">
        <v>164</v>
      </c>
      <c r="E62" s="95" t="s">
        <v>128</v>
      </c>
      <c r="F62" s="96" t="s">
        <v>134</v>
      </c>
    </row>
    <row r="63" spans="1:6" ht="16.5" customHeight="1">
      <c r="A63" s="153"/>
      <c r="B63" s="147"/>
      <c r="C63" s="93" t="s">
        <v>1217</v>
      </c>
      <c r="D63" s="93" t="s">
        <v>1218</v>
      </c>
      <c r="E63" s="93" t="s">
        <v>1219</v>
      </c>
      <c r="F63" s="94" t="s">
        <v>1220</v>
      </c>
    </row>
    <row r="64" spans="1:6" ht="16.5" customHeight="1">
      <c r="A64" s="152">
        <v>11</v>
      </c>
      <c r="B64" s="149">
        <f>IF(A64="","",'基本資料'!$B$7+(A64-1)*'基本資料'!$L$7/60/24)</f>
        <v>0.3333333333333333</v>
      </c>
      <c r="C64" s="95" t="s">
        <v>167</v>
      </c>
      <c r="D64" s="95" t="s">
        <v>135</v>
      </c>
      <c r="E64" s="95" t="s">
        <v>127</v>
      </c>
      <c r="F64" s="96" t="s">
        <v>249</v>
      </c>
    </row>
    <row r="65" spans="1:6" ht="16.5" customHeight="1">
      <c r="A65" s="153"/>
      <c r="B65" s="147"/>
      <c r="C65" s="93" t="s">
        <v>1221</v>
      </c>
      <c r="D65" s="93" t="s">
        <v>1222</v>
      </c>
      <c r="E65" s="93" t="s">
        <v>1223</v>
      </c>
      <c r="F65" s="94" t="s">
        <v>1224</v>
      </c>
    </row>
    <row r="66" spans="1:6" ht="16.5" customHeight="1">
      <c r="A66" s="152">
        <v>12</v>
      </c>
      <c r="B66" s="149">
        <f>IF(A66="","",'基本資料'!$B$7+(A66-1)*'基本資料'!$L$7/60/24)</f>
        <v>0.3395833333333333</v>
      </c>
      <c r="C66" s="95" t="s">
        <v>137</v>
      </c>
      <c r="D66" s="95" t="s">
        <v>130</v>
      </c>
      <c r="E66" s="95" t="s">
        <v>252</v>
      </c>
      <c r="F66" s="96" t="s">
        <v>131</v>
      </c>
    </row>
    <row r="67" spans="1:6" ht="16.5" customHeight="1">
      <c r="A67" s="153"/>
      <c r="B67" s="147"/>
      <c r="C67" s="93" t="s">
        <v>1225</v>
      </c>
      <c r="D67" s="93" t="s">
        <v>1226</v>
      </c>
      <c r="E67" s="93" t="s">
        <v>1227</v>
      </c>
      <c r="F67" s="94" t="s">
        <v>1228</v>
      </c>
    </row>
    <row r="68" spans="1:6" ht="16.5" customHeight="1">
      <c r="A68" s="152"/>
      <c r="B68" s="149"/>
      <c r="C68" s="95"/>
      <c r="D68" s="95"/>
      <c r="E68" s="95"/>
      <c r="F68" s="96"/>
    </row>
    <row r="69" spans="1:6" ht="16.5" customHeight="1">
      <c r="A69" s="153"/>
      <c r="B69" s="147"/>
      <c r="C69" s="93"/>
      <c r="D69" s="93"/>
      <c r="E69" s="93"/>
      <c r="F69" s="94"/>
    </row>
    <row r="70" spans="1:6" ht="16.5" customHeight="1">
      <c r="A70" s="152" t="s">
        <v>8</v>
      </c>
      <c r="B70" s="149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53"/>
      <c r="B71" s="147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52" t="s">
        <v>8</v>
      </c>
      <c r="B72" s="149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53"/>
      <c r="B73" s="147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52" t="s">
        <v>8</v>
      </c>
      <c r="B74" s="14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53"/>
      <c r="B75" s="147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52" t="s">
        <v>8</v>
      </c>
      <c r="B76" s="14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53"/>
      <c r="B77" s="147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52" t="s">
        <v>8</v>
      </c>
      <c r="B78" s="14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55"/>
      <c r="B79" s="151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84</v>
      </c>
      <c r="B82" s="18"/>
      <c r="C82" s="18"/>
      <c r="D82" s="18"/>
      <c r="E82" s="18"/>
      <c r="F82" s="18"/>
    </row>
    <row r="83" spans="1:6" ht="16.5">
      <c r="A83" s="18" t="s">
        <v>85</v>
      </c>
      <c r="B83" s="18"/>
      <c r="C83" s="18"/>
      <c r="D83" s="18"/>
      <c r="E83" s="18"/>
      <c r="F83" s="18"/>
    </row>
    <row r="84" spans="1:6" ht="16.5">
      <c r="A84" s="18" t="s">
        <v>86</v>
      </c>
      <c r="B84" s="18"/>
      <c r="C84" s="18"/>
      <c r="D84" s="18"/>
      <c r="E84" s="18"/>
      <c r="F84" s="18"/>
    </row>
    <row r="85" spans="1:6" ht="16.5">
      <c r="A85" s="18" t="s">
        <v>87</v>
      </c>
      <c r="B85" s="18"/>
      <c r="C85" s="18"/>
      <c r="D85" s="18"/>
      <c r="E85" s="18"/>
      <c r="F85" s="18"/>
    </row>
  </sheetData>
  <sheetProtection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A2" sqref="A2:C2"/>
    </sheetView>
  </sheetViews>
  <sheetFormatPr defaultColWidth="9.00390625" defaultRowHeight="15.75"/>
  <cols>
    <col min="1" max="1" width="3.875" style="0" customWidth="1"/>
    <col min="2" max="2" width="3.625" style="0" customWidth="1"/>
    <col min="3" max="16" width="8.125" style="0" customWidth="1"/>
  </cols>
  <sheetData>
    <row r="1" spans="1:27" ht="15.75">
      <c r="A1" s="157" t="str">
        <f>'基本資料'!B1</f>
        <v>中華民國103年渣打全國業餘高爾夫冬季排名賽</v>
      </c>
      <c r="B1" s="157"/>
      <c r="C1" s="157"/>
      <c r="D1" s="157"/>
      <c r="E1" s="157"/>
      <c r="F1" s="158"/>
      <c r="G1" s="49" t="s">
        <v>100</v>
      </c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U1" s="104">
        <v>0</v>
      </c>
      <c r="V1" s="104">
        <v>1</v>
      </c>
      <c r="W1" s="104">
        <v>2</v>
      </c>
      <c r="X1" s="104">
        <v>3</v>
      </c>
      <c r="Y1" s="104">
        <v>4</v>
      </c>
      <c r="AA1">
        <f>IF(A2=0,1,2)</f>
        <v>2</v>
      </c>
    </row>
    <row r="2" spans="1:16" ht="15.75">
      <c r="A2" s="159">
        <v>4</v>
      </c>
      <c r="B2" s="159"/>
      <c r="C2" s="159"/>
      <c r="D2" s="50"/>
      <c r="E2" s="160">
        <f>CHOOSE(A2+1,'資格賽編組表'!E2,'R1編組表'!E2:F2,'R2編組表'!E2:F2,'R3編組表'!E2:F2,'R4編組表'!E2:F2)</f>
        <v>41985</v>
      </c>
      <c r="F2" s="161"/>
      <c r="G2" s="49" t="s">
        <v>101</v>
      </c>
      <c r="H2" s="51">
        <f>'基本資料'!B5</f>
        <v>4</v>
      </c>
      <c r="I2" s="51">
        <f>'基本資料'!C5</f>
        <v>4</v>
      </c>
      <c r="J2" s="51">
        <f>'基本資料'!D5</f>
        <v>4</v>
      </c>
      <c r="K2" s="51">
        <f>'基本資料'!E5</f>
        <v>3</v>
      </c>
      <c r="L2" s="51">
        <f>'基本資料'!F5</f>
        <v>4</v>
      </c>
      <c r="M2" s="51">
        <f>'基本資料'!G5</f>
        <v>4</v>
      </c>
      <c r="N2" s="51">
        <f>'基本資料'!H5</f>
        <v>5</v>
      </c>
      <c r="O2" s="51">
        <f>'基本資料'!I5</f>
        <v>4</v>
      </c>
      <c r="P2" s="51">
        <f>'基本資料'!J5</f>
        <v>4</v>
      </c>
    </row>
    <row r="3" spans="1:16" ht="15.75">
      <c r="A3" s="162" t="str">
        <f>'基本資料'!B2</f>
        <v>清泉崗高爾夫球場</v>
      </c>
      <c r="B3" s="162"/>
      <c r="C3" s="162"/>
      <c r="D3" s="162"/>
      <c r="E3" s="162"/>
      <c r="F3" s="162"/>
      <c r="G3" s="52">
        <v>1</v>
      </c>
      <c r="H3" s="53">
        <f>(CHOOSE(H2-2,0.12,0.15,0.18)*100+'基本資料'!B$6)/100</f>
        <v>0.15</v>
      </c>
      <c r="I3" s="53">
        <f>(CHOOSE(I2-2,0.12,0.15,0.18)*100+'基本資料'!C$6)/100</f>
        <v>0.15</v>
      </c>
      <c r="J3" s="53">
        <f>(CHOOSE(J2-2,0.12,0.15,0.18)*100+'基本資料'!D$6)/100</f>
        <v>0.15</v>
      </c>
      <c r="K3" s="53">
        <f>(CHOOSE(K2-2,0.12,0.15,0.18)*100+'基本資料'!E$6)/100</f>
        <v>0.12</v>
      </c>
      <c r="L3" s="53">
        <f>(CHOOSE(L2-2,0.12,0.15,0.18)*100+'基本資料'!F$6)/100</f>
        <v>0.15</v>
      </c>
      <c r="M3" s="53">
        <f>(CHOOSE(M2-2,0.12,0.15,0.18)*100+'基本資料'!G$6)/100</f>
        <v>0.15</v>
      </c>
      <c r="N3" s="53">
        <f>(CHOOSE(N2-2,0.12,0.15,0.18)*100+'基本資料'!H$6)/100</f>
        <v>0.18</v>
      </c>
      <c r="O3" s="53">
        <f>(CHOOSE(O2-2,0.12,0.15,0.18)*100+'基本資料'!I$6)/100</f>
        <v>0.15</v>
      </c>
      <c r="P3" s="53">
        <f>(CHOOSE(P2-2,0.12,0.15,0.18)*100+'基本資料'!J$6)/100</f>
        <v>0.15</v>
      </c>
    </row>
    <row r="4" spans="1:16" ht="16.5">
      <c r="A4" s="156" t="s">
        <v>102</v>
      </c>
      <c r="B4" s="54">
        <f aca="true" t="shared" si="0" ref="B4:B18">IF(C4="","",ROW()-3)</f>
        <v>1</v>
      </c>
      <c r="C4" s="55" t="str">
        <f ca="1">LEFT(OFFSET(CHOOSE($A$2+1,'資格賽編組表'!$C$6,'R1編組表'!$C$6,'R2編組表'!$C$6,'R3編組表'!$C$6,'R4編組表'!$C$6),(ROW()-4)*$AA$1,COLUMN()-3),4)</f>
        <v>廖信淳 </v>
      </c>
      <c r="D4" s="56" t="str">
        <f ca="1">LEFT(OFFSET(CHOOSE($A$2+1,'資格賽編組表'!$C$6,'R1編組表'!$C$6,'R2編組表'!$C$6,'R3編組表'!$C$6,'R4編組表'!$C$6),(ROW()-4)*$AA$1,COLUMN()-3),4)</f>
        <v>周書羽 </v>
      </c>
      <c r="E4" s="56" t="str">
        <f ca="1">LEFT(OFFSET(CHOOSE($A$2+1,'資格賽編組表'!$C$6,'R1編組表'!$C$6,'R2編組表'!$C$6,'R3編組表'!$C$6,'R4編組表'!$C$6),(ROW()-4)*$AA$1,COLUMN()-3),4)</f>
        <v>郭瑜恬 </v>
      </c>
      <c r="F4" s="57" t="str">
        <f ca="1">LEFT(OFFSET(CHOOSE($A$2+1,'資格賽編組表'!$C$6,'R1編組表'!$C$6,'R2編組表'!$C$6,'R3編組表'!$C$6,'R4編組表'!$C$6),(ROW()-4)*$AA$1,COLUMN()-3),4)</f>
        <v>石瑋琳 </v>
      </c>
      <c r="G4" s="58">
        <f>IF(B4="","",'基本資料'!$B$7+'基本資料'!$L$7*(B4-1)/60/24)</f>
        <v>0.2708333333333333</v>
      </c>
      <c r="H4" s="59">
        <f aca="true" t="shared" si="1" ref="H4:P4">IF($B4="","",G4+H$3*100/60/24)</f>
        <v>0.28125</v>
      </c>
      <c r="I4" s="60">
        <f t="shared" si="1"/>
        <v>0.2916666666666667</v>
      </c>
      <c r="J4" s="58">
        <f t="shared" si="1"/>
        <v>0.30208333333333337</v>
      </c>
      <c r="K4" s="59">
        <f t="shared" si="1"/>
        <v>0.31041666666666673</v>
      </c>
      <c r="L4" s="60">
        <f t="shared" si="1"/>
        <v>0.3208333333333334</v>
      </c>
      <c r="M4" s="58">
        <f t="shared" si="1"/>
        <v>0.3312500000000001</v>
      </c>
      <c r="N4" s="59">
        <f t="shared" si="1"/>
        <v>0.3437500000000001</v>
      </c>
      <c r="O4" s="60">
        <f t="shared" si="1"/>
        <v>0.3541666666666668</v>
      </c>
      <c r="P4" s="58">
        <f t="shared" si="1"/>
        <v>0.3645833333333335</v>
      </c>
    </row>
    <row r="5" spans="1:16" ht="16.5">
      <c r="A5" s="156"/>
      <c r="B5" s="61">
        <f t="shared" si="0"/>
        <v>2</v>
      </c>
      <c r="C5" s="62" t="str">
        <f ca="1">LEFT(OFFSET(CHOOSE($A$2+1,'資格賽編組表'!$C$6,'R1編組表'!$C$6,'R2編組表'!$C$6,'R3編組表'!$C$6,'R4編組表'!$C$6),(ROW()-4)*$AA$1,COLUMN()-3),4)</f>
        <v>安禾佑 </v>
      </c>
      <c r="D5" s="63" t="str">
        <f ca="1">LEFT(OFFSET(CHOOSE($A$2+1,'資格賽編組表'!$C$6,'R1編組表'!$C$6,'R2編組表'!$C$6,'R3編組表'!$C$6,'R4編組表'!$C$6),(ROW()-4)*$AA$1,COLUMN()-3),4)</f>
        <v>劉芃姍 </v>
      </c>
      <c r="E5" s="63" t="str">
        <f ca="1">LEFT(OFFSET(CHOOSE($A$2+1,'資格賽編組表'!$C$6,'R1編組表'!$C$6,'R2編組表'!$C$6,'R3編組表'!$C$6,'R4編組表'!$C$6),(ROW()-4)*$AA$1,COLUMN()-3),4)</f>
        <v>劉庭妤 </v>
      </c>
      <c r="F5" s="64" t="str">
        <f ca="1">LEFT(OFFSET(CHOOSE($A$2+1,'資格賽編組表'!$C$6,'R1編組表'!$C$6,'R2編組表'!$C$6,'R3編組表'!$C$6,'R4編組表'!$C$6),(ROW()-4)*$AA$1,COLUMN()-3),4)</f>
        <v>黃亭瑄 </v>
      </c>
      <c r="G5" s="65">
        <f>IF(B5="","",'基本資料'!$B$7+'基本資料'!$L$7*(B5-1)/60/24)</f>
        <v>0.2770833333333333</v>
      </c>
      <c r="H5" s="66">
        <f aca="true" t="shared" si="2" ref="H5:P5">IF($B5="","",G5+H$3*100/60/24)</f>
        <v>0.2875</v>
      </c>
      <c r="I5" s="67">
        <f t="shared" si="2"/>
        <v>0.29791666666666666</v>
      </c>
      <c r="J5" s="65">
        <f t="shared" si="2"/>
        <v>0.30833333333333335</v>
      </c>
      <c r="K5" s="66">
        <f t="shared" si="2"/>
        <v>0.3166666666666667</v>
      </c>
      <c r="L5" s="67">
        <f t="shared" si="2"/>
        <v>0.3270833333333334</v>
      </c>
      <c r="M5" s="65">
        <f t="shared" si="2"/>
        <v>0.3375000000000001</v>
      </c>
      <c r="N5" s="66">
        <f t="shared" si="2"/>
        <v>0.3500000000000001</v>
      </c>
      <c r="O5" s="67">
        <f t="shared" si="2"/>
        <v>0.3604166666666668</v>
      </c>
      <c r="P5" s="65">
        <f t="shared" si="2"/>
        <v>0.37083333333333346</v>
      </c>
    </row>
    <row r="6" spans="1:16" ht="16.5">
      <c r="A6" s="156"/>
      <c r="B6" s="68">
        <f t="shared" si="0"/>
        <v>3</v>
      </c>
      <c r="C6" s="69" t="str">
        <f ca="1">LEFT(OFFSET(CHOOSE($A$2+1,'資格賽編組表'!$C$6,'R1編組表'!$C$6,'R2編組表'!$C$6,'R3編組表'!$C$6,'R4編組表'!$C$6),(ROW()-4)*$AA$1,COLUMN()-3),4)</f>
        <v>李冠汶 </v>
      </c>
      <c r="D6" s="70" t="str">
        <f ca="1">LEFT(OFFSET(CHOOSE($A$2+1,'資格賽編組表'!$C$6,'R1編組表'!$C$6,'R2編組表'!$C$6,'R3編組表'!$C$6,'R4編組表'!$C$6),(ROW()-4)*$AA$1,COLUMN()-3),4)</f>
        <v>黃威翔 </v>
      </c>
      <c r="E6" s="70">
        <f ca="1">LEFT(OFFSET(CHOOSE($A$2+1,'資格賽編組表'!$C$6,'R1編組表'!$C$6,'R2編組表'!$C$6,'R3編組表'!$C$6,'R4編組表'!$C$6),(ROW()-4)*$AA$1,COLUMN()-3),4)</f>
      </c>
      <c r="F6" s="71">
        <f ca="1">LEFT(OFFSET(CHOOSE($A$2+1,'資格賽編組表'!$C$6,'R1編組表'!$C$6,'R2編組表'!$C$6,'R3編組表'!$C$6,'R4編組表'!$C$6),(ROW()-4)*$AA$1,COLUMN()-3),4)</f>
      </c>
      <c r="G6" s="72">
        <f>IF(B6="","",'基本資料'!$B$7+'基本資料'!$L$7*(B6-1)/60/24)</f>
        <v>0.2833333333333333</v>
      </c>
      <c r="H6" s="73">
        <f aca="true" t="shared" si="3" ref="H6:P6">IF($B6="","",G6+H$3*100/60/24)</f>
        <v>0.29375</v>
      </c>
      <c r="I6" s="74">
        <f t="shared" si="3"/>
        <v>0.3041666666666667</v>
      </c>
      <c r="J6" s="72">
        <f t="shared" si="3"/>
        <v>0.3145833333333334</v>
      </c>
      <c r="K6" s="73">
        <f t="shared" si="3"/>
        <v>0.32291666666666674</v>
      </c>
      <c r="L6" s="74">
        <f t="shared" si="3"/>
        <v>0.3333333333333334</v>
      </c>
      <c r="M6" s="72">
        <f t="shared" si="3"/>
        <v>0.3437500000000001</v>
      </c>
      <c r="N6" s="73">
        <f t="shared" si="3"/>
        <v>0.3562500000000001</v>
      </c>
      <c r="O6" s="74">
        <f t="shared" si="3"/>
        <v>0.3666666666666668</v>
      </c>
      <c r="P6" s="72">
        <f t="shared" si="3"/>
        <v>0.3770833333333335</v>
      </c>
    </row>
    <row r="7" spans="1:16" ht="16.5">
      <c r="A7" s="156"/>
      <c r="B7" s="54">
        <f t="shared" si="0"/>
        <v>4</v>
      </c>
      <c r="C7" s="75" t="str">
        <f ca="1">LEFT(OFFSET(CHOOSE($A$2+1,'資格賽編組表'!$C$6,'R1編組表'!$C$6,'R2編組表'!$C$6,'R3編組表'!$C$6,'R4編組表'!$C$6),(ROW()-4)*$AA$1,COLUMN()-3),4)</f>
        <v>簡士閔 </v>
      </c>
      <c r="D7" s="76" t="str">
        <f ca="1">LEFT(OFFSET(CHOOSE($A$2+1,'資格賽編組表'!$C$6,'R1編組表'!$C$6,'R2編組表'!$C$6,'R3編組表'!$C$6,'R4編組表'!$C$6),(ROW()-4)*$AA$1,COLUMN()-3),4)</f>
        <v>林凡凱 </v>
      </c>
      <c r="E7" s="76" t="str">
        <f ca="1">LEFT(OFFSET(CHOOSE($A$2+1,'資格賽編組表'!$C$6,'R1編組表'!$C$6,'R2編組表'!$C$6,'R3編組表'!$C$6,'R4編組表'!$C$6),(ROW()-4)*$AA$1,COLUMN()-3),4)</f>
        <v>黃伯恩 </v>
      </c>
      <c r="F7" s="77">
        <f ca="1">LEFT(OFFSET(CHOOSE($A$2+1,'資格賽編組表'!$C$6,'R1編組表'!$C$6,'R2編組表'!$C$6,'R3編組表'!$C$6,'R4編組表'!$C$6),(ROW()-4)*$AA$1,COLUMN()-3),4)</f>
      </c>
      <c r="G7" s="58">
        <f>IF(B7="","",'基本資料'!$B$7+'基本資料'!$L$7*(B7-1)/60/24)</f>
        <v>0.2895833333333333</v>
      </c>
      <c r="H7" s="59">
        <f aca="true" t="shared" si="4" ref="H7:P7">IF($B7="","",G7+H$3*100/60/24)</f>
        <v>0.3</v>
      </c>
      <c r="I7" s="60">
        <f t="shared" si="4"/>
        <v>0.3104166666666667</v>
      </c>
      <c r="J7" s="58">
        <f t="shared" si="4"/>
        <v>0.32083333333333336</v>
      </c>
      <c r="K7" s="59">
        <f t="shared" si="4"/>
        <v>0.3291666666666667</v>
      </c>
      <c r="L7" s="60">
        <f t="shared" si="4"/>
        <v>0.3395833333333334</v>
      </c>
      <c r="M7" s="58">
        <f t="shared" si="4"/>
        <v>0.3500000000000001</v>
      </c>
      <c r="N7" s="59">
        <f t="shared" si="4"/>
        <v>0.3625000000000001</v>
      </c>
      <c r="O7" s="60">
        <f t="shared" si="4"/>
        <v>0.3729166666666668</v>
      </c>
      <c r="P7" s="58">
        <f t="shared" si="4"/>
        <v>0.38333333333333347</v>
      </c>
    </row>
    <row r="8" spans="1:16" ht="16.5">
      <c r="A8" s="156"/>
      <c r="B8" s="61">
        <f t="shared" si="0"/>
        <v>5</v>
      </c>
      <c r="C8" s="62" t="str">
        <f ca="1">LEFT(OFFSET(CHOOSE($A$2+1,'資格賽編組表'!$C$6,'R1編組表'!$C$6,'R2編組表'!$C$6,'R3編組表'!$C$6,'R4編組表'!$C$6),(ROW()-4)*$AA$1,COLUMN()-3),4)</f>
        <v>黃至晨 </v>
      </c>
      <c r="D8" s="63" t="str">
        <f ca="1">LEFT(OFFSET(CHOOSE($A$2+1,'資格賽編組表'!$C$6,'R1編組表'!$C$6,'R2編組表'!$C$6,'R3編組表'!$C$6,'R4編組表'!$C$6),(ROW()-4)*$AA$1,COLUMN()-3),4)</f>
        <v>李長祐 </v>
      </c>
      <c r="E8" s="63" t="str">
        <f ca="1">LEFT(OFFSET(CHOOSE($A$2+1,'資格賽編組表'!$C$6,'R1編組表'!$C$6,'R2編組表'!$C$6,'R3編組表'!$C$6,'R4編組表'!$C$6),(ROW()-4)*$AA$1,COLUMN()-3),4)</f>
        <v>高宜群 </v>
      </c>
      <c r="F8" s="64">
        <f ca="1">LEFT(OFFSET(CHOOSE($A$2+1,'資格賽編組表'!$C$6,'R1編組表'!$C$6,'R2編組表'!$C$6,'R3編組表'!$C$6,'R4編組表'!$C$6),(ROW()-4)*$AA$1,COLUMN()-3),4)</f>
      </c>
      <c r="G8" s="65">
        <f>IF(B8="","",'基本資料'!$B$7+'基本資料'!$L$7*(B8-1)/60/24)</f>
        <v>0.29583333333333334</v>
      </c>
      <c r="H8" s="66">
        <f aca="true" t="shared" si="5" ref="H8:P8">IF($B8="","",G8+H$3*100/60/24)</f>
        <v>0.30625</v>
      </c>
      <c r="I8" s="67">
        <f t="shared" si="5"/>
        <v>0.3166666666666667</v>
      </c>
      <c r="J8" s="65">
        <f t="shared" si="5"/>
        <v>0.3270833333333334</v>
      </c>
      <c r="K8" s="66">
        <f t="shared" si="5"/>
        <v>0.33541666666666675</v>
      </c>
      <c r="L8" s="67">
        <f t="shared" si="5"/>
        <v>0.34583333333333344</v>
      </c>
      <c r="M8" s="65">
        <f t="shared" si="5"/>
        <v>0.3562500000000001</v>
      </c>
      <c r="N8" s="66">
        <f t="shared" si="5"/>
        <v>0.36875000000000013</v>
      </c>
      <c r="O8" s="67">
        <f t="shared" si="5"/>
        <v>0.3791666666666668</v>
      </c>
      <c r="P8" s="65">
        <f t="shared" si="5"/>
        <v>0.3895833333333335</v>
      </c>
    </row>
    <row r="9" spans="1:16" ht="16.5">
      <c r="A9" s="156"/>
      <c r="B9" s="68">
        <f t="shared" si="0"/>
        <v>6</v>
      </c>
      <c r="C9" s="69" t="str">
        <f ca="1">LEFT(OFFSET(CHOOSE($A$2+1,'資格賽編組表'!$C$6,'R1編組表'!$C$6,'R2編組表'!$C$6,'R3編組表'!$C$6,'R4編組表'!$C$6),(ROW()-4)*$AA$1,COLUMN()-3),4)</f>
        <v>金翔承 </v>
      </c>
      <c r="D9" s="70" t="str">
        <f ca="1">LEFT(OFFSET(CHOOSE($A$2+1,'資格賽編組表'!$C$6,'R1編組表'!$C$6,'R2編組表'!$C$6,'R3編組表'!$C$6,'R4編組表'!$C$6),(ROW()-4)*$AA$1,COLUMN()-3),4)</f>
        <v>劉殷睿 </v>
      </c>
      <c r="E9" s="70" t="str">
        <f ca="1">LEFT(OFFSET(CHOOSE($A$2+1,'資格賽編組表'!$C$6,'R1編組表'!$C$6,'R2編組表'!$C$6,'R3編組表'!$C$6,'R4編組表'!$C$6),(ROW()-4)*$AA$1,COLUMN()-3),4)</f>
        <v>陳佑宇 </v>
      </c>
      <c r="F9" s="71" t="str">
        <f ca="1">LEFT(OFFSET(CHOOSE($A$2+1,'資格賽編組表'!$C$6,'R1編組表'!$C$6,'R2編組表'!$C$6,'R3編組表'!$C$6,'R4編組表'!$C$6),(ROW()-4)*$AA$1,COLUMN()-3),4)</f>
        <v>涂　睿 </v>
      </c>
      <c r="G9" s="72">
        <f>IF(B9="","",'基本資料'!$B$7+'基本資料'!$L$7*(B9-1)/60/24)</f>
        <v>0.3020833333333333</v>
      </c>
      <c r="H9" s="73">
        <f aca="true" t="shared" si="6" ref="H9:P9">IF($B9="","",G9+H$3*100/60/24)</f>
        <v>0.3125</v>
      </c>
      <c r="I9" s="74">
        <f t="shared" si="6"/>
        <v>0.3229166666666667</v>
      </c>
      <c r="J9" s="72">
        <f t="shared" si="6"/>
        <v>0.33333333333333337</v>
      </c>
      <c r="K9" s="73">
        <f t="shared" si="6"/>
        <v>0.34166666666666673</v>
      </c>
      <c r="L9" s="74">
        <f t="shared" si="6"/>
        <v>0.3520833333333334</v>
      </c>
      <c r="M9" s="72">
        <f t="shared" si="6"/>
        <v>0.3625000000000001</v>
      </c>
      <c r="N9" s="73">
        <f t="shared" si="6"/>
        <v>0.3750000000000001</v>
      </c>
      <c r="O9" s="74">
        <f t="shared" si="6"/>
        <v>0.3854166666666668</v>
      </c>
      <c r="P9" s="72">
        <f t="shared" si="6"/>
        <v>0.3958333333333335</v>
      </c>
    </row>
    <row r="10" spans="1:16" ht="16.5">
      <c r="A10" s="156"/>
      <c r="B10" s="54">
        <f t="shared" si="0"/>
        <v>7</v>
      </c>
      <c r="C10" s="75" t="str">
        <f ca="1">LEFT(OFFSET(CHOOSE($A$2+1,'資格賽編組表'!$C$6,'R1編組表'!$C$6,'R2編組表'!$C$6,'R3編組表'!$C$6,'R4編組表'!$C$6),(ROW()-4)*$AA$1,COLUMN()-3),4)</f>
        <v>陳頎森 </v>
      </c>
      <c r="D10" s="76" t="str">
        <f ca="1">LEFT(OFFSET(CHOOSE($A$2+1,'資格賽編組表'!$C$6,'R1編組表'!$C$6,'R2編組表'!$C$6,'R3編組表'!$C$6,'R4編組表'!$C$6),(ROW()-4)*$AA$1,COLUMN()-3),4)</f>
        <v>陳衍仁 </v>
      </c>
      <c r="E10" s="76" t="str">
        <f ca="1">LEFT(OFFSET(CHOOSE($A$2+1,'資格賽編組表'!$C$6,'R1編組表'!$C$6,'R2編組表'!$C$6,'R3編組表'!$C$6,'R4編組表'!$C$6),(ROW()-4)*$AA$1,COLUMN()-3),4)</f>
        <v>柯亮宇 </v>
      </c>
      <c r="F10" s="77" t="str">
        <f ca="1">LEFT(OFFSET(CHOOSE($A$2+1,'資格賽編組表'!$C$6,'R1編組表'!$C$6,'R2編組表'!$C$6,'R3編組表'!$C$6,'R4編組表'!$C$6),(ROW()-4)*$AA$1,COLUMN()-3),4)</f>
        <v>洪棋剴 </v>
      </c>
      <c r="G10" s="58">
        <f>IF(B10="","",'基本資料'!$B$7+'基本資料'!$L$7*(B10-1)/60/24)</f>
        <v>0.3083333333333333</v>
      </c>
      <c r="H10" s="59">
        <f aca="true" t="shared" si="7" ref="H10:P10">IF($B10="","",G10+H$3*100/60/24)</f>
        <v>0.31875</v>
      </c>
      <c r="I10" s="60">
        <f t="shared" si="7"/>
        <v>0.32916666666666666</v>
      </c>
      <c r="J10" s="58">
        <f t="shared" si="7"/>
        <v>0.33958333333333335</v>
      </c>
      <c r="K10" s="59">
        <f t="shared" si="7"/>
        <v>0.3479166666666667</v>
      </c>
      <c r="L10" s="60">
        <f t="shared" si="7"/>
        <v>0.3583333333333334</v>
      </c>
      <c r="M10" s="58">
        <f t="shared" si="7"/>
        <v>0.3687500000000001</v>
      </c>
      <c r="N10" s="59">
        <f t="shared" si="7"/>
        <v>0.3812500000000001</v>
      </c>
      <c r="O10" s="60">
        <f t="shared" si="7"/>
        <v>0.3916666666666668</v>
      </c>
      <c r="P10" s="58">
        <f t="shared" si="7"/>
        <v>0.40208333333333346</v>
      </c>
    </row>
    <row r="11" spans="1:16" ht="16.5">
      <c r="A11" s="156"/>
      <c r="B11" s="61">
        <f t="shared" si="0"/>
        <v>8</v>
      </c>
      <c r="C11" s="62" t="str">
        <f ca="1">LEFT(OFFSET(CHOOSE($A$2+1,'資格賽編組表'!$C$6,'R1編組表'!$C$6,'R2編組表'!$C$6,'R3編組表'!$C$6,'R4編組表'!$C$6),(ROW()-4)*$AA$1,COLUMN()-3),4)</f>
        <v>沙比亞特</v>
      </c>
      <c r="D11" s="63" t="str">
        <f ca="1">LEFT(OFFSET(CHOOSE($A$2+1,'資格賽編組表'!$C$6,'R1編組表'!$C$6,'R2編組表'!$C$6,'R3編組表'!$C$6,'R4編組表'!$C$6),(ROW()-4)*$AA$1,COLUMN()-3),4)</f>
        <v>陳伯豪 </v>
      </c>
      <c r="E11" s="63" t="str">
        <f ca="1">LEFT(OFFSET(CHOOSE($A$2+1,'資格賽編組表'!$C$6,'R1編組表'!$C$6,'R2編組表'!$C$6,'R3編組表'!$C$6,'R4編組表'!$C$6),(ROW()-4)*$AA$1,COLUMN()-3),4)</f>
        <v>蘇晉弘 </v>
      </c>
      <c r="F11" s="64">
        <f ca="1">LEFT(OFFSET(CHOOSE($A$2+1,'資格賽編組表'!$C$6,'R1編組表'!$C$6,'R2編組表'!$C$6,'R3編組表'!$C$6,'R4編組表'!$C$6),(ROW()-4)*$AA$1,COLUMN()-3),4)</f>
      </c>
      <c r="G11" s="65">
        <f>IF(B11="","",'基本資料'!$B$7+'基本資料'!$L$7*(B11-1)/60/24)</f>
        <v>0.3145833333333333</v>
      </c>
      <c r="H11" s="66">
        <f aca="true" t="shared" si="8" ref="H11:P11">IF($B11="","",G11+H$3*100/60/24)</f>
        <v>0.325</v>
      </c>
      <c r="I11" s="67">
        <f t="shared" si="8"/>
        <v>0.3354166666666667</v>
      </c>
      <c r="J11" s="65">
        <f t="shared" si="8"/>
        <v>0.3458333333333334</v>
      </c>
      <c r="K11" s="66">
        <f t="shared" si="8"/>
        <v>0.35416666666666674</v>
      </c>
      <c r="L11" s="67">
        <f t="shared" si="8"/>
        <v>0.3645833333333334</v>
      </c>
      <c r="M11" s="65">
        <f t="shared" si="8"/>
        <v>0.3750000000000001</v>
      </c>
      <c r="N11" s="66">
        <f t="shared" si="8"/>
        <v>0.3875000000000001</v>
      </c>
      <c r="O11" s="67">
        <f t="shared" si="8"/>
        <v>0.3979166666666668</v>
      </c>
      <c r="P11" s="65">
        <f t="shared" si="8"/>
        <v>0.4083333333333335</v>
      </c>
    </row>
    <row r="12" spans="1:16" ht="16.5">
      <c r="A12" s="156"/>
      <c r="B12" s="68">
        <f t="shared" si="0"/>
        <v>9</v>
      </c>
      <c r="C12" s="69" t="str">
        <f ca="1">LEFT(OFFSET(CHOOSE($A$2+1,'資格賽編組表'!$C$6,'R1編組表'!$C$6,'R2編組表'!$C$6,'R3編組表'!$C$6,'R4編組表'!$C$6),(ROW()-4)*$AA$1,COLUMN()-3),4)</f>
        <v>彭鉦雄 </v>
      </c>
      <c r="D12" s="70" t="str">
        <f ca="1">LEFT(OFFSET(CHOOSE($A$2+1,'資格賽編組表'!$C$6,'R1編組表'!$C$6,'R2編組表'!$C$6,'R3編組表'!$C$6,'R4編組表'!$C$6),(ROW()-4)*$AA$1,COLUMN()-3),4)</f>
        <v>張庭碩 </v>
      </c>
      <c r="E12" s="70" t="str">
        <f ca="1">LEFT(OFFSET(CHOOSE($A$2+1,'資格賽編組表'!$C$6,'R1編組表'!$C$6,'R2編組表'!$C$6,'R3編組表'!$C$6,'R4編組表'!$C$6),(ROW()-4)*$AA$1,COLUMN()-3),4)</f>
        <v>蔡雨達 </v>
      </c>
      <c r="F12" s="71" t="str">
        <f ca="1">LEFT(OFFSET(CHOOSE($A$2+1,'資格賽編組表'!$C$6,'R1編組表'!$C$6,'R2編組表'!$C$6,'R3編組表'!$C$6,'R4編組表'!$C$6),(ROW()-4)*$AA$1,COLUMN()-3),4)</f>
        <v>楊浚頡 </v>
      </c>
      <c r="G12" s="72">
        <f>IF(B12="","",'基本資料'!$B$7+'基本資料'!$L$7*(B12-1)/60/24)</f>
        <v>0.3208333333333333</v>
      </c>
      <c r="H12" s="73">
        <f aca="true" t="shared" si="9" ref="H12:P12">IF($B12="","",G12+H$3*100/60/24)</f>
        <v>0.33125</v>
      </c>
      <c r="I12" s="74">
        <f t="shared" si="9"/>
        <v>0.3416666666666667</v>
      </c>
      <c r="J12" s="72">
        <f t="shared" si="9"/>
        <v>0.35208333333333336</v>
      </c>
      <c r="K12" s="73">
        <f t="shared" si="9"/>
        <v>0.3604166666666667</v>
      </c>
      <c r="L12" s="74">
        <f t="shared" si="9"/>
        <v>0.3708333333333334</v>
      </c>
      <c r="M12" s="72">
        <f t="shared" si="9"/>
        <v>0.3812500000000001</v>
      </c>
      <c r="N12" s="73">
        <f t="shared" si="9"/>
        <v>0.3937500000000001</v>
      </c>
      <c r="O12" s="74">
        <f t="shared" si="9"/>
        <v>0.4041666666666668</v>
      </c>
      <c r="P12" s="72">
        <f t="shared" si="9"/>
        <v>0.41458333333333347</v>
      </c>
    </row>
    <row r="13" spans="1:16" ht="16.5">
      <c r="A13" s="156"/>
      <c r="B13" s="54">
        <f t="shared" si="0"/>
        <v>10</v>
      </c>
      <c r="C13" s="75" t="str">
        <f ca="1">LEFT(OFFSET(CHOOSE($A$2+1,'資格賽編組表'!$C$6,'R1編組表'!$C$6,'R2編組表'!$C$6,'R3編組表'!$C$6,'R4編組表'!$C$6),(ROW()-4)*$AA$1,COLUMN()-3),4)</f>
        <v>丁子軒 </v>
      </c>
      <c r="D13" s="76" t="str">
        <f ca="1">LEFT(OFFSET(CHOOSE($A$2+1,'資格賽編組表'!$C$6,'R1編組表'!$C$6,'R2編組表'!$C$6,'R3編組表'!$C$6,'R4編組表'!$C$6),(ROW()-4)*$AA$1,COLUMN()-3),4)</f>
        <v>謝霆葳 </v>
      </c>
      <c r="E13" s="76" t="str">
        <f ca="1">LEFT(OFFSET(CHOOSE($A$2+1,'資格賽編組表'!$C$6,'R1編組表'!$C$6,'R2編組表'!$C$6,'R3編組表'!$C$6,'R4編組表'!$C$6),(ROW()-4)*$AA$1,COLUMN()-3),4)</f>
        <v>林為超 </v>
      </c>
      <c r="F13" s="77" t="str">
        <f ca="1">LEFT(OFFSET(CHOOSE($A$2+1,'資格賽編組表'!$C$6,'R1編組表'!$C$6,'R2編組表'!$C$6,'R3編組表'!$C$6,'R4編組表'!$C$6),(ROW()-4)*$AA$1,COLUMN()-3),4)</f>
        <v>林銓泰 </v>
      </c>
      <c r="G13" s="58">
        <f>IF(B13="","",'基本資料'!$B$7+'基本資料'!$L$7*(B13-1)/60/24)</f>
        <v>0.32708333333333334</v>
      </c>
      <c r="H13" s="59">
        <f aca="true" t="shared" si="10" ref="H13:P13">IF($B13="","",G13+H$3*100/60/24)</f>
        <v>0.3375</v>
      </c>
      <c r="I13" s="60">
        <f t="shared" si="10"/>
        <v>0.3479166666666667</v>
      </c>
      <c r="J13" s="58">
        <f t="shared" si="10"/>
        <v>0.3583333333333334</v>
      </c>
      <c r="K13" s="59">
        <f t="shared" si="10"/>
        <v>0.36666666666666675</v>
      </c>
      <c r="L13" s="60">
        <f t="shared" si="10"/>
        <v>0.37708333333333344</v>
      </c>
      <c r="M13" s="58">
        <f t="shared" si="10"/>
        <v>0.3875000000000001</v>
      </c>
      <c r="N13" s="59">
        <f t="shared" si="10"/>
        <v>0.40000000000000013</v>
      </c>
      <c r="O13" s="60">
        <f t="shared" si="10"/>
        <v>0.4104166666666668</v>
      </c>
      <c r="P13" s="58">
        <f t="shared" si="10"/>
        <v>0.4208333333333335</v>
      </c>
    </row>
    <row r="14" spans="1:16" ht="16.5">
      <c r="A14" s="156"/>
      <c r="B14" s="61">
        <f t="shared" si="0"/>
        <v>11</v>
      </c>
      <c r="C14" s="62" t="str">
        <f ca="1">IF($AA$1=1,"",LEFT(OFFSET(CHOOSE($A$2+1,'資格賽編組表'!$C$6,'R1編組表'!$C$6,'R2編組表'!$C$6,'R3編組表'!$C$6,'R4編組表'!$C$6),(ROW()-4)*$AA$1,COLUMN()-3),4))</f>
        <v>蔡政宏 </v>
      </c>
      <c r="D14" s="63" t="str">
        <f ca="1">IF($AA$1=1,"",LEFT(OFFSET(CHOOSE($A$2+1,'資格賽編組表'!$C$6,'R1編組表'!$C$6,'R2編組表'!$C$6,'R3編組表'!$C$6,'R4編組表'!$C$6),(ROW()-4)*$AA$1,COLUMN()-3),4))</f>
        <v>王偉祥 </v>
      </c>
      <c r="E14" s="63" t="str">
        <f ca="1">IF($AA$1=1,"",LEFT(OFFSET(CHOOSE($A$2+1,'資格賽編組表'!$C$6,'R1編組表'!$C$6,'R2編組表'!$C$6,'R3編組表'!$C$6,'R4編組表'!$C$6),(ROW()-4)*$AA$1,COLUMN()-3),4))</f>
        <v>林晟毓 </v>
      </c>
      <c r="F14" s="64">
        <f ca="1">IF($AA$1=1,"",LEFT(OFFSET(CHOOSE($A$2+1,'資格賽編組表'!$C$6,'R1編組表'!$C$6,'R2編組表'!$C$6,'R3編組表'!$C$6,'R4編組表'!$C$6),(ROW()-4)*$AA$1,COLUMN()-3),4))</f>
      </c>
      <c r="G14" s="65">
        <f>IF(B14="","",'基本資料'!$B$7+'基本資料'!$L$7*(B14-1)/60/24)</f>
        <v>0.3333333333333333</v>
      </c>
      <c r="H14" s="66">
        <f aca="true" t="shared" si="11" ref="H14:P14">IF($B14="","",G14+H$3*100/60/24)</f>
        <v>0.34375</v>
      </c>
      <c r="I14" s="67">
        <f t="shared" si="11"/>
        <v>0.3541666666666667</v>
      </c>
      <c r="J14" s="65">
        <f t="shared" si="11"/>
        <v>0.36458333333333337</v>
      </c>
      <c r="K14" s="66">
        <f t="shared" si="11"/>
        <v>0.37291666666666673</v>
      </c>
      <c r="L14" s="67">
        <f t="shared" si="11"/>
        <v>0.3833333333333334</v>
      </c>
      <c r="M14" s="65">
        <f t="shared" si="11"/>
        <v>0.3937500000000001</v>
      </c>
      <c r="N14" s="66">
        <f t="shared" si="11"/>
        <v>0.4062500000000001</v>
      </c>
      <c r="O14" s="67">
        <f t="shared" si="11"/>
        <v>0.4166666666666668</v>
      </c>
      <c r="P14" s="65">
        <f t="shared" si="11"/>
        <v>0.4270833333333335</v>
      </c>
    </row>
    <row r="15" spans="1:16" ht="16.5">
      <c r="A15" s="156"/>
      <c r="B15" s="68">
        <f t="shared" si="0"/>
        <v>12</v>
      </c>
      <c r="C15" s="69" t="str">
        <f ca="1">IF($AA$1=1,"",LEFT(OFFSET(CHOOSE($A$2+1,'資格賽編組表'!$C$6,'R1編組表'!$C$6,'R2編組表'!$C$6,'R3編組表'!$C$6,'R4編組表'!$C$6),(ROW()-4)*$AA$1,COLUMN()-3),4))</f>
        <v>劉又睿 </v>
      </c>
      <c r="D15" s="70" t="str">
        <f ca="1">IF($AA$1=1,"",LEFT(OFFSET(CHOOSE($A$2+1,'資格賽編組表'!$C$6,'R1編組表'!$C$6,'R2編組表'!$C$6,'R3編組表'!$C$6,'R4編組表'!$C$6),(ROW()-4)*$AA$1,COLUMN()-3),4))</f>
        <v>辜柏雲 </v>
      </c>
      <c r="E15" s="70" t="str">
        <f ca="1">IF($AA$1=1,"",LEFT(OFFSET(CHOOSE($A$2+1,'資格賽編組表'!$C$6,'R1編組表'!$C$6,'R2編組表'!$C$6,'R3編組表'!$C$6,'R4編組表'!$C$6),(ROW()-4)*$AA$1,COLUMN()-3),4))</f>
        <v>方胤人 </v>
      </c>
      <c r="F15" s="71" t="str">
        <f ca="1">IF($AA$1=1,"",LEFT(OFFSET(CHOOSE($A$2+1,'資格賽編組表'!$C$6,'R1編組表'!$C$6,'R2編組表'!$C$6,'R3編組表'!$C$6,'R4編組表'!$C$6),(ROW()-4)*$AA$1,COLUMN()-3),4))</f>
        <v>蔡哲弘 </v>
      </c>
      <c r="G15" s="72">
        <f>IF(B15="","",'基本資料'!$B$7+'基本資料'!$L$7*(B15-1)/60/24)</f>
        <v>0.3395833333333333</v>
      </c>
      <c r="H15" s="73">
        <f aca="true" t="shared" si="12" ref="H15:P15">IF($B15="","",G15+H$3*100/60/24)</f>
        <v>0.35</v>
      </c>
      <c r="I15" s="74">
        <f t="shared" si="12"/>
        <v>0.36041666666666666</v>
      </c>
      <c r="J15" s="72">
        <f t="shared" si="12"/>
        <v>0.37083333333333335</v>
      </c>
      <c r="K15" s="73">
        <f t="shared" si="12"/>
        <v>0.3791666666666667</v>
      </c>
      <c r="L15" s="74">
        <f t="shared" si="12"/>
        <v>0.3895833333333334</v>
      </c>
      <c r="M15" s="72">
        <f t="shared" si="12"/>
        <v>0.4000000000000001</v>
      </c>
      <c r="N15" s="73">
        <f t="shared" si="12"/>
        <v>0.4125000000000001</v>
      </c>
      <c r="O15" s="74">
        <f t="shared" si="12"/>
        <v>0.4229166666666668</v>
      </c>
      <c r="P15" s="72">
        <f t="shared" si="12"/>
        <v>0.43333333333333346</v>
      </c>
    </row>
    <row r="16" spans="1:16" ht="16.5">
      <c r="A16" s="156"/>
      <c r="B16" s="54">
        <f t="shared" si="0"/>
        <v>13</v>
      </c>
      <c r="C16" s="75" t="str">
        <f ca="1">IF($AA$1=1,"",LEFT(OFFSET(CHOOSE($A$2+1,'資格賽編組表'!$C$6,'R1編組表'!$C$6,'R2編組表'!$C$6,'R3編組表'!$C$6,'R4編組表'!$C$6),(ROW()-4)*$AA$1,COLUMN()-3),4))</f>
        <v>邱瀚霆 </v>
      </c>
      <c r="D16" s="76" t="str">
        <f ca="1">IF($AA$1=1,"",LEFT(OFFSET(CHOOSE($A$2+1,'資格賽編組表'!$C$6,'R1編組表'!$C$6,'R2編組表'!$C$6,'R3編組表'!$C$6,'R4編組表'!$C$6),(ROW()-4)*$AA$1,COLUMN()-3),4))</f>
        <v>劉威汎 </v>
      </c>
      <c r="E16" s="76" t="str">
        <f ca="1">IF($AA$1=1,"",LEFT(OFFSET(CHOOSE($A$2+1,'資格賽編組表'!$C$6,'R1編組表'!$C$6,'R2編組表'!$C$6,'R3編組表'!$C$6,'R4編組表'!$C$6),(ROW()-4)*$AA$1,COLUMN()-3),4))</f>
        <v>黃議增 </v>
      </c>
      <c r="F16" s="77" t="str">
        <f ca="1">IF($AA$1=1,"",LEFT(OFFSET(CHOOSE($A$2+1,'資格賽編組表'!$C$6,'R1編組表'!$C$6,'R2編組表'!$C$6,'R3編組表'!$C$6,'R4編組表'!$C$6),(ROW()-4)*$AA$1,COLUMN()-3),4))</f>
        <v>林張恆 </v>
      </c>
      <c r="G16" s="58">
        <f>IF(B16="","",'基本資料'!$B$7+'基本資料'!$L$7*(B16-1)/60/24)</f>
        <v>0.3458333333333333</v>
      </c>
      <c r="H16" s="59">
        <f aca="true" t="shared" si="13" ref="H16:P16">IF($B16="","",G16+H$3*100/60/24)</f>
        <v>0.35625</v>
      </c>
      <c r="I16" s="60">
        <f t="shared" si="13"/>
        <v>0.3666666666666667</v>
      </c>
      <c r="J16" s="58">
        <f t="shared" si="13"/>
        <v>0.3770833333333334</v>
      </c>
      <c r="K16" s="59">
        <f t="shared" si="13"/>
        <v>0.38541666666666674</v>
      </c>
      <c r="L16" s="60">
        <f t="shared" si="13"/>
        <v>0.3958333333333334</v>
      </c>
      <c r="M16" s="58">
        <f t="shared" si="13"/>
        <v>0.4062500000000001</v>
      </c>
      <c r="N16" s="59">
        <f t="shared" si="13"/>
        <v>0.4187500000000001</v>
      </c>
      <c r="O16" s="60">
        <f t="shared" si="13"/>
        <v>0.4291666666666668</v>
      </c>
      <c r="P16" s="58">
        <f t="shared" si="13"/>
        <v>0.4395833333333335</v>
      </c>
    </row>
    <row r="17" spans="1:16" ht="16.5">
      <c r="A17" s="156"/>
      <c r="B17" s="61">
        <f t="shared" si="0"/>
      </c>
      <c r="C17" s="62">
        <f ca="1">IF($AA$1=1,"",LEFT(OFFSET(CHOOSE($A$2+1,'資格賽編組表'!$C$6,'R1編組表'!$C$6,'R2編組表'!$C$6,'R3編組表'!$C$6,'R4編組表'!$C$6),(ROW()-4)*$AA$1,COLUMN()-3),4))</f>
      </c>
      <c r="D17" s="63">
        <f ca="1">IF($AA$1=1,"",LEFT(OFFSET(CHOOSE($A$2+1,'資格賽編組表'!$C$6,'R1編組表'!$C$6,'R2編組表'!$C$6,'R3編組表'!$C$6,'R4編組表'!$C$6),(ROW()-4)*$AA$1,COLUMN()-3),4))</f>
      </c>
      <c r="E17" s="63">
        <f ca="1">IF($AA$1=1,"",LEFT(OFFSET(CHOOSE($A$2+1,'資格賽編組表'!$C$6,'R1編組表'!$C$6,'R2編組表'!$C$6,'R3編組表'!$C$6,'R4編組表'!$C$6),(ROW()-4)*$AA$1,COLUMN()-3),4))</f>
      </c>
      <c r="F17" s="64">
        <f ca="1">IF($AA$1=1,"",LEFT(OFFSET(CHOOSE($A$2+1,'資格賽編組表'!$C$6,'R1編組表'!$C$6,'R2編組表'!$C$6,'R3編組表'!$C$6,'R4編組表'!$C$6),(ROW()-4)*$AA$1,COLUMN()-3),4))</f>
      </c>
      <c r="G17" s="65">
        <f>IF(B17="","",'基本資料'!$B$7+'基本資料'!$L$7*(B17-1)/60/24)</f>
      </c>
      <c r="H17" s="66">
        <f aca="true" t="shared" si="14" ref="H17:P17">IF($B17="","",G17+H$3*100/60/24)</f>
      </c>
      <c r="I17" s="67">
        <f t="shared" si="14"/>
      </c>
      <c r="J17" s="65">
        <f t="shared" si="14"/>
      </c>
      <c r="K17" s="66">
        <f t="shared" si="14"/>
      </c>
      <c r="L17" s="67">
        <f t="shared" si="14"/>
      </c>
      <c r="M17" s="65">
        <f t="shared" si="14"/>
      </c>
      <c r="N17" s="66">
        <f t="shared" si="14"/>
      </c>
      <c r="O17" s="67">
        <f t="shared" si="14"/>
      </c>
      <c r="P17" s="65">
        <f t="shared" si="14"/>
      </c>
    </row>
    <row r="18" spans="1:16" ht="16.5">
      <c r="A18" s="156"/>
      <c r="B18" s="68">
        <f t="shared" si="0"/>
      </c>
      <c r="C18" s="78">
        <f ca="1">IF($AA$1=1,"",LEFT(OFFSET(CHOOSE($A$2+1,'資格賽編組表'!$C$6,'R1編組表'!$C$6,'R2編組表'!$C$6,'R3編組表'!$C$6,'R4編組表'!$C$6),(ROW()-4)*$AA$1,COLUMN()-3),4))</f>
      </c>
      <c r="D18" s="79">
        <f ca="1">IF($AA$1=1,"",LEFT(OFFSET(CHOOSE($A$2+1,'資格賽編組表'!$C$6,'R1編組表'!$C$6,'R2編組表'!$C$6,'R3編組表'!$C$6,'R4編組表'!$C$6),(ROW()-4)*$AA$1,COLUMN()-3),4))</f>
      </c>
      <c r="E18" s="79">
        <f ca="1">IF($AA$1=1,"",LEFT(OFFSET(CHOOSE($A$2+1,'資格賽編組表'!$C$6,'R1編組表'!$C$6,'R2編組表'!$C$6,'R3編組表'!$C$6,'R4編組表'!$C$6),(ROW()-4)*$AA$1,COLUMN()-3),4))</f>
      </c>
      <c r="F18" s="80">
        <f ca="1">IF($AA$1=1,"",LEFT(OFFSET(CHOOSE($A$2+1,'資格賽編組表'!$C$6,'R1編組表'!$C$6,'R2編組表'!$C$6,'R3編組表'!$C$6,'R4編組表'!$C$6),(ROW()-4)*$AA$1,COLUMN()-3),4))</f>
      </c>
      <c r="G18" s="72">
        <f>IF(B18="","",'基本資料'!$B$7+'基本資料'!$L$7*(B18-1)/60/24)</f>
      </c>
      <c r="H18" s="73">
        <f aca="true" t="shared" si="15" ref="H18:P18">IF($B18="","",G18+H$3*100/60/24)</f>
      </c>
      <c r="I18" s="74">
        <f t="shared" si="15"/>
      </c>
      <c r="J18" s="72">
        <f t="shared" si="15"/>
      </c>
      <c r="K18" s="73">
        <f t="shared" si="15"/>
      </c>
      <c r="L18" s="74">
        <f t="shared" si="15"/>
      </c>
      <c r="M18" s="72">
        <f t="shared" si="15"/>
      </c>
      <c r="N18" s="73">
        <f t="shared" si="15"/>
      </c>
      <c r="O18" s="74">
        <f t="shared" si="15"/>
      </c>
      <c r="P18" s="72">
        <f t="shared" si="15"/>
      </c>
    </row>
    <row r="19" spans="1:16" ht="16.5">
      <c r="A19" s="156" t="s">
        <v>103</v>
      </c>
      <c r="B19" s="54">
        <f aca="true" t="shared" si="16" ref="B19:B33">IF(C19="","",ROW()-18)</f>
        <v>1</v>
      </c>
      <c r="C19" s="55" t="str">
        <f ca="1">LEFT(OFFSET(CHOOSE($A$2+1,'資格賽編組表'!$C$18,'R1編組表'!$C$44,'R2編組表'!$C$44,'R3編組表'!$C$44,'R4編組表'!$C$44),(ROW()-19)*$AA$1,COLUMN()-3),4)</f>
        <v>張雅淳 </v>
      </c>
      <c r="D19" s="56" t="str">
        <f ca="1">LEFT(OFFSET(CHOOSE($A$2+1,'資格賽編組表'!$C$18,'R1編組表'!$C$44,'R2編組表'!$C$44,'R3編組表'!$C$44,'R4編組表'!$C$44),(ROW()-19)*$AA$1,COLUMN()-3),4)</f>
        <v>劉少允 </v>
      </c>
      <c r="E19" s="56" t="str">
        <f ca="1">LEFT(OFFSET(CHOOSE($A$2+1,'資格賽編組表'!$C$18,'R1編組表'!$C$44,'R2編組表'!$C$44,'R3編組表'!$C$44,'R4編組表'!$C$44),(ROW()-19)*$AA$1,COLUMN()-3),4)</f>
        <v>曾彩晴 </v>
      </c>
      <c r="F19" s="57">
        <f ca="1">LEFT(OFFSET(CHOOSE($A$2+1,'資格賽編組表'!$C$18,'R1編組表'!$C$44,'R2編組表'!$C$44,'R3編組表'!$C$44,'R4編組表'!$C$44),(ROW()-19)*$AA$1,COLUMN()-3),4)</f>
      </c>
      <c r="G19" s="58">
        <f aca="true" t="shared" si="17" ref="G19:G33">IF(B19="","",P37+5/60/24)</f>
        <v>0.3680555555555557</v>
      </c>
      <c r="H19" s="59">
        <f aca="true" t="shared" si="18" ref="H19:P19">IF($B19="","",G19+H$3*100/60/24)</f>
        <v>0.3784722222222224</v>
      </c>
      <c r="I19" s="60">
        <f t="shared" si="18"/>
        <v>0.38888888888888906</v>
      </c>
      <c r="J19" s="58">
        <f t="shared" si="18"/>
        <v>0.39930555555555575</v>
      </c>
      <c r="K19" s="59">
        <f t="shared" si="18"/>
        <v>0.4076388888888891</v>
      </c>
      <c r="L19" s="60">
        <f t="shared" si="18"/>
        <v>0.4180555555555558</v>
      </c>
      <c r="M19" s="58">
        <f t="shared" si="18"/>
        <v>0.4284722222222225</v>
      </c>
      <c r="N19" s="59">
        <f t="shared" si="18"/>
        <v>0.4409722222222225</v>
      </c>
      <c r="O19" s="60">
        <f t="shared" si="18"/>
        <v>0.4513888888888892</v>
      </c>
      <c r="P19" s="58">
        <f t="shared" si="18"/>
        <v>0.46180555555555586</v>
      </c>
    </row>
    <row r="20" spans="1:16" ht="16.5">
      <c r="A20" s="156"/>
      <c r="B20" s="61">
        <f t="shared" si="16"/>
        <v>2</v>
      </c>
      <c r="C20" s="62" t="str">
        <f ca="1">LEFT(OFFSET(CHOOSE($A$2+1,'資格賽編組表'!$C$18,'R1編組表'!$C$44,'R2編組表'!$C$44,'R3編組表'!$C$44,'R4編組表'!$C$44),(ROW()-19)*$AA$1,COLUMN()-3),4)</f>
        <v>侯羽薔 </v>
      </c>
      <c r="D20" s="63" t="str">
        <f ca="1">LEFT(OFFSET(CHOOSE($A$2+1,'資格賽編組表'!$C$18,'R1編組表'!$C$44,'R2編組表'!$C$44,'R3編組表'!$C$44,'R4編組表'!$C$44),(ROW()-19)*$AA$1,COLUMN()-3),4)</f>
        <v>俞涵軒 </v>
      </c>
      <c r="E20" s="63" t="str">
        <f ca="1">LEFT(OFFSET(CHOOSE($A$2+1,'資格賽編組表'!$C$18,'R1編組表'!$C$44,'R2編組表'!$C$44,'R3編組表'!$C$44,'R4編組表'!$C$44),(ROW()-19)*$AA$1,COLUMN()-3),4)</f>
        <v>林子涵 </v>
      </c>
      <c r="F20" s="64">
        <f ca="1">LEFT(OFFSET(CHOOSE($A$2+1,'資格賽編組表'!$C$18,'R1編組表'!$C$44,'R2編組表'!$C$44,'R3編組表'!$C$44,'R4編組表'!$C$44),(ROW()-19)*$AA$1,COLUMN()-3),4)</f>
      </c>
      <c r="G20" s="65">
        <f t="shared" si="17"/>
        <v>0.37430555555555567</v>
      </c>
      <c r="H20" s="66">
        <f aca="true" t="shared" si="19" ref="H20:P20">IF($B20="","",G20+H$3*100/60/24)</f>
        <v>0.38472222222222235</v>
      </c>
      <c r="I20" s="67">
        <f t="shared" si="19"/>
        <v>0.39513888888888904</v>
      </c>
      <c r="J20" s="65">
        <f t="shared" si="19"/>
        <v>0.4055555555555557</v>
      </c>
      <c r="K20" s="66">
        <f t="shared" si="19"/>
        <v>0.4138888888888891</v>
      </c>
      <c r="L20" s="67">
        <f t="shared" si="19"/>
        <v>0.42430555555555577</v>
      </c>
      <c r="M20" s="65">
        <f t="shared" si="19"/>
        <v>0.43472222222222245</v>
      </c>
      <c r="N20" s="66">
        <f t="shared" si="19"/>
        <v>0.44722222222222247</v>
      </c>
      <c r="O20" s="67">
        <f t="shared" si="19"/>
        <v>0.45763888888888915</v>
      </c>
      <c r="P20" s="65">
        <f t="shared" si="19"/>
        <v>0.46805555555555584</v>
      </c>
    </row>
    <row r="21" spans="1:16" ht="16.5">
      <c r="A21" s="156"/>
      <c r="B21" s="68">
        <f t="shared" si="16"/>
        <v>3</v>
      </c>
      <c r="C21" s="69" t="str">
        <f ca="1">LEFT(OFFSET(CHOOSE($A$2+1,'資格賽編組表'!$C$18,'R1編組表'!$C$44,'R2編組表'!$C$44,'R3編組表'!$C$44,'R4編組表'!$C$44),(ROW()-19)*$AA$1,COLUMN()-3),4)</f>
        <v>張子怡 </v>
      </c>
      <c r="D21" s="70" t="str">
        <f ca="1">LEFT(OFFSET(CHOOSE($A$2+1,'資格賽編組表'!$C$18,'R1編組表'!$C$44,'R2編組表'!$C$44,'R3編組表'!$C$44,'R4編組表'!$C$44),(ROW()-19)*$AA$1,COLUMN()-3),4)</f>
        <v>陳靜慈 </v>
      </c>
      <c r="E21" s="70" t="str">
        <f ca="1">LEFT(OFFSET(CHOOSE($A$2+1,'資格賽編組表'!$C$18,'R1編組表'!$C$44,'R2編組表'!$C$44,'R3編組表'!$C$44,'R4編組表'!$C$44),(ROW()-19)*$AA$1,COLUMN()-3),4)</f>
        <v>林婕恩 </v>
      </c>
      <c r="F21" s="71">
        <f ca="1">LEFT(OFFSET(CHOOSE($A$2+1,'資格賽編組表'!$C$18,'R1編組表'!$C$44,'R2編組表'!$C$44,'R3編組表'!$C$44,'R4編組表'!$C$44),(ROW()-19)*$AA$1,COLUMN()-3),4)</f>
      </c>
      <c r="G21" s="72">
        <f t="shared" si="17"/>
        <v>0.3805555555555557</v>
      </c>
      <c r="H21" s="73">
        <f aca="true" t="shared" si="20" ref="H21:P21">IF($B21="","",G21+H$3*100/60/24)</f>
        <v>0.3909722222222224</v>
      </c>
      <c r="I21" s="74">
        <f t="shared" si="20"/>
        <v>0.4013888888888891</v>
      </c>
      <c r="J21" s="72">
        <f t="shared" si="20"/>
        <v>0.41180555555555576</v>
      </c>
      <c r="K21" s="73">
        <f t="shared" si="20"/>
        <v>0.4201388888888891</v>
      </c>
      <c r="L21" s="74">
        <f t="shared" si="20"/>
        <v>0.4305555555555558</v>
      </c>
      <c r="M21" s="72">
        <f t="shared" si="20"/>
        <v>0.4409722222222225</v>
      </c>
      <c r="N21" s="73">
        <f t="shared" si="20"/>
        <v>0.4534722222222225</v>
      </c>
      <c r="O21" s="74">
        <f t="shared" si="20"/>
        <v>0.4638888888888892</v>
      </c>
      <c r="P21" s="72">
        <f t="shared" si="20"/>
        <v>0.47430555555555587</v>
      </c>
    </row>
    <row r="22" spans="1:16" ht="16.5">
      <c r="A22" s="156"/>
      <c r="B22" s="54">
        <f t="shared" si="16"/>
        <v>4</v>
      </c>
      <c r="C22" s="75" t="str">
        <f ca="1">LEFT(OFFSET(CHOOSE($A$2+1,'資格賽編組表'!$C$18,'R1編組表'!$C$44,'R2編組表'!$C$44,'R3編組表'!$C$44,'R4編組表'!$C$44),(ROW()-19)*$AA$1,COLUMN()-3),4)</f>
        <v>涂郡庭 </v>
      </c>
      <c r="D22" s="76" t="str">
        <f ca="1">LEFT(OFFSET(CHOOSE($A$2+1,'資格賽編組表'!$C$18,'R1編組表'!$C$44,'R2編組表'!$C$44,'R3編組表'!$C$44,'R4編組表'!$C$44),(ROW()-19)*$AA$1,COLUMN()-3),4)</f>
        <v>吳曉玲 </v>
      </c>
      <c r="E22" s="76" t="str">
        <f ca="1">LEFT(OFFSET(CHOOSE($A$2+1,'資格賽編組表'!$C$18,'R1編組表'!$C$44,'R2編組表'!$C$44,'R3編組表'!$C$44,'R4編組表'!$C$44),(ROW()-19)*$AA$1,COLUMN()-3),4)</f>
        <v>王薏涵 </v>
      </c>
      <c r="F22" s="77" t="str">
        <f ca="1">LEFT(OFFSET(CHOOSE($A$2+1,'資格賽編組表'!$C$18,'R1編組表'!$C$44,'R2編組表'!$C$44,'R3編組表'!$C$44,'R4編組表'!$C$44),(ROW()-19)*$AA$1,COLUMN()-3),4)</f>
        <v>黃婉萍 </v>
      </c>
      <c r="G22" s="58">
        <f t="shared" si="17"/>
        <v>0.3868055555555557</v>
      </c>
      <c r="H22" s="59">
        <f aca="true" t="shared" si="21" ref="H22:P22">IF($B22="","",G22+H$3*100/60/24)</f>
        <v>0.39722222222222237</v>
      </c>
      <c r="I22" s="60">
        <f t="shared" si="21"/>
        <v>0.40763888888888905</v>
      </c>
      <c r="J22" s="58">
        <f t="shared" si="21"/>
        <v>0.41805555555555574</v>
      </c>
      <c r="K22" s="59">
        <f t="shared" si="21"/>
        <v>0.4263888888888891</v>
      </c>
      <c r="L22" s="60">
        <f t="shared" si="21"/>
        <v>0.4368055555555558</v>
      </c>
      <c r="M22" s="58">
        <f t="shared" si="21"/>
        <v>0.44722222222222247</v>
      </c>
      <c r="N22" s="59">
        <f t="shared" si="21"/>
        <v>0.4597222222222225</v>
      </c>
      <c r="O22" s="60">
        <f t="shared" si="21"/>
        <v>0.47013888888888916</v>
      </c>
      <c r="P22" s="58">
        <f t="shared" si="21"/>
        <v>0.48055555555555585</v>
      </c>
    </row>
    <row r="23" spans="1:16" ht="16.5">
      <c r="A23" s="156"/>
      <c r="B23" s="61">
        <f t="shared" si="16"/>
        <v>5</v>
      </c>
      <c r="C23" s="62" t="str">
        <f ca="1">LEFT(OFFSET(CHOOSE($A$2+1,'資格賽編組表'!$C$18,'R1編組表'!$C$44,'R2編組表'!$C$44,'R3編組表'!$C$44,'R4編組表'!$C$44),(ROW()-19)*$AA$1,COLUMN()-3),4)</f>
        <v>洪若華 </v>
      </c>
      <c r="D23" s="63" t="str">
        <f ca="1">LEFT(OFFSET(CHOOSE($A$2+1,'資格賽編組表'!$C$18,'R1編組表'!$C$44,'R2編組表'!$C$44,'R3編組表'!$C$44,'R4編組表'!$C$44),(ROW()-19)*$AA$1,COLUMN()-3),4)</f>
        <v>侯羽桑 </v>
      </c>
      <c r="E23" s="63" t="str">
        <f ca="1">LEFT(OFFSET(CHOOSE($A$2+1,'資格賽編組表'!$C$18,'R1編組表'!$C$44,'R2編組表'!$C$44,'R3編組表'!$C$44,'R4編組表'!$C$44),(ROW()-19)*$AA$1,COLUMN()-3),4)</f>
        <v>黃筱涵 </v>
      </c>
      <c r="F23" s="64" t="str">
        <f ca="1">LEFT(OFFSET(CHOOSE($A$2+1,'資格賽編組表'!$C$18,'R1編組表'!$C$44,'R2編組表'!$C$44,'R3編組表'!$C$44,'R4編組表'!$C$44),(ROW()-19)*$AA$1,COLUMN()-3),4)</f>
        <v>賴怡廷 </v>
      </c>
      <c r="G23" s="65">
        <f t="shared" si="17"/>
        <v>0.3930555555555557</v>
      </c>
      <c r="H23" s="66">
        <f aca="true" t="shared" si="22" ref="H23:P23">IF($B23="","",G23+H$3*100/60/24)</f>
        <v>0.4034722222222224</v>
      </c>
      <c r="I23" s="67">
        <f t="shared" si="22"/>
        <v>0.4138888888888891</v>
      </c>
      <c r="J23" s="65">
        <f t="shared" si="22"/>
        <v>0.42430555555555577</v>
      </c>
      <c r="K23" s="66">
        <f t="shared" si="22"/>
        <v>0.43263888888888913</v>
      </c>
      <c r="L23" s="67">
        <f t="shared" si="22"/>
        <v>0.4430555555555558</v>
      </c>
      <c r="M23" s="65">
        <f t="shared" si="22"/>
        <v>0.4534722222222225</v>
      </c>
      <c r="N23" s="66">
        <f t="shared" si="22"/>
        <v>0.4659722222222225</v>
      </c>
      <c r="O23" s="67">
        <f t="shared" si="22"/>
        <v>0.4763888888888892</v>
      </c>
      <c r="P23" s="65">
        <f t="shared" si="22"/>
        <v>0.4868055555555559</v>
      </c>
    </row>
    <row r="24" spans="1:16" ht="16.5">
      <c r="A24" s="156"/>
      <c r="B24" s="68">
        <f t="shared" si="16"/>
        <v>6</v>
      </c>
      <c r="C24" s="69" t="str">
        <f ca="1">LEFT(OFFSET(CHOOSE($A$2+1,'資格賽編組表'!$C$18,'R1編組表'!$C$44,'R2編組表'!$C$44,'R3編組表'!$C$44,'R4編組表'!$C$44),(ROW()-19)*$AA$1,COLUMN()-3),4)</f>
        <v>伍以晴 </v>
      </c>
      <c r="D24" s="70" t="str">
        <f ca="1">LEFT(OFFSET(CHOOSE($A$2+1,'資格賽編組表'!$C$18,'R1編組表'!$C$44,'R2編組表'!$C$44,'R3編組表'!$C$44,'R4編組表'!$C$44),(ROW()-19)*$AA$1,COLUMN()-3),4)</f>
        <v>章巧宜 </v>
      </c>
      <c r="E24" s="70" t="str">
        <f ca="1">LEFT(OFFSET(CHOOSE($A$2+1,'資格賽編組表'!$C$18,'R1編組表'!$C$44,'R2編組表'!$C$44,'R3編組表'!$C$44,'R4編組表'!$C$44),(ROW()-19)*$AA$1,COLUMN()-3),4)</f>
        <v>唐瑋安 </v>
      </c>
      <c r="F24" s="71">
        <f ca="1">LEFT(OFFSET(CHOOSE($A$2+1,'資格賽編組表'!$C$18,'R1編組表'!$C$44,'R2編組表'!$C$44,'R3編組表'!$C$44,'R4編組表'!$C$44),(ROW()-19)*$AA$1,COLUMN()-3),4)</f>
      </c>
      <c r="G24" s="72">
        <f t="shared" si="17"/>
        <v>0.3993055555555557</v>
      </c>
      <c r="H24" s="73">
        <f aca="true" t="shared" si="23" ref="H24:P24">IF($B24="","",G24+H$3*100/60/24)</f>
        <v>0.4097222222222224</v>
      </c>
      <c r="I24" s="74">
        <f t="shared" si="23"/>
        <v>0.42013888888888906</v>
      </c>
      <c r="J24" s="72">
        <f t="shared" si="23"/>
        <v>0.43055555555555575</v>
      </c>
      <c r="K24" s="73">
        <f t="shared" si="23"/>
        <v>0.4388888888888891</v>
      </c>
      <c r="L24" s="74">
        <f t="shared" si="23"/>
        <v>0.4493055555555558</v>
      </c>
      <c r="M24" s="72">
        <f t="shared" si="23"/>
        <v>0.4597222222222225</v>
      </c>
      <c r="N24" s="73">
        <f t="shared" si="23"/>
        <v>0.4722222222222225</v>
      </c>
      <c r="O24" s="74">
        <f t="shared" si="23"/>
        <v>0.4826388888888892</v>
      </c>
      <c r="P24" s="72">
        <f t="shared" si="23"/>
        <v>0.49305555555555586</v>
      </c>
    </row>
    <row r="25" spans="1:16" ht="16.5">
      <c r="A25" s="156"/>
      <c r="B25" s="54">
        <f t="shared" si="16"/>
        <v>7</v>
      </c>
      <c r="C25" s="75" t="str">
        <f ca="1">LEFT(OFFSET(CHOOSE($A$2+1,'資格賽編組表'!$C$18,'R1編組表'!$C$44,'R2編組表'!$C$44,'R3編組表'!$C$44,'R4編組表'!$C$44),(ROW()-19)*$AA$1,COLUMN()-3),4)</f>
        <v>陳慈惠 </v>
      </c>
      <c r="D25" s="76" t="str">
        <f ca="1">LEFT(OFFSET(CHOOSE($A$2+1,'資格賽編組表'!$C$18,'R1編組表'!$C$44,'R2編組表'!$C$44,'R3編組表'!$C$44,'R4編組表'!$C$44),(ROW()-19)*$AA$1,COLUMN()-3),4)</f>
        <v>蔡欣恩 </v>
      </c>
      <c r="E25" s="76" t="str">
        <f ca="1">LEFT(OFFSET(CHOOSE($A$2+1,'資格賽編組表'!$C$18,'R1編組表'!$C$44,'R2編組表'!$C$44,'R3編組表'!$C$44,'R4編組表'!$C$44),(ROW()-19)*$AA$1,COLUMN()-3),4)</f>
        <v>毛怜絜 </v>
      </c>
      <c r="F25" s="77">
        <f ca="1">LEFT(OFFSET(CHOOSE($A$2+1,'資格賽編組表'!$C$18,'R1編組表'!$C$44,'R2編組表'!$C$44,'R3編組表'!$C$44,'R4編組表'!$C$44),(ROW()-19)*$AA$1,COLUMN()-3),4)</f>
      </c>
      <c r="G25" s="58">
        <f t="shared" si="17"/>
        <v>0.40555555555555567</v>
      </c>
      <c r="H25" s="59">
        <f aca="true" t="shared" si="24" ref="H25:P25">IF($B25="","",G25+H$3*100/60/24)</f>
        <v>0.41597222222222235</v>
      </c>
      <c r="I25" s="60">
        <f t="shared" si="24"/>
        <v>0.42638888888888904</v>
      </c>
      <c r="J25" s="58">
        <f t="shared" si="24"/>
        <v>0.4368055555555557</v>
      </c>
      <c r="K25" s="59">
        <f t="shared" si="24"/>
        <v>0.4451388888888891</v>
      </c>
      <c r="L25" s="60">
        <f t="shared" si="24"/>
        <v>0.45555555555555577</v>
      </c>
      <c r="M25" s="58">
        <f t="shared" si="24"/>
        <v>0.46597222222222245</v>
      </c>
      <c r="N25" s="59">
        <f t="shared" si="24"/>
        <v>0.47847222222222247</v>
      </c>
      <c r="O25" s="60">
        <f t="shared" si="24"/>
        <v>0.48888888888888915</v>
      </c>
      <c r="P25" s="58">
        <f t="shared" si="24"/>
        <v>0.49930555555555584</v>
      </c>
    </row>
    <row r="26" spans="1:16" ht="16.5">
      <c r="A26" s="156"/>
      <c r="B26" s="61">
        <f t="shared" si="16"/>
        <v>8</v>
      </c>
      <c r="C26" s="62" t="str">
        <f ca="1">LEFT(OFFSET(CHOOSE($A$2+1,'資格賽編組表'!$C$18,'R1編組表'!$C$44,'R2編組表'!$C$44,'R3編組表'!$C$44,'R4編組表'!$C$44),(ROW()-19)*$AA$1,COLUMN()-3),4)</f>
        <v>黃冠勳 </v>
      </c>
      <c r="D26" s="63" t="str">
        <f ca="1">LEFT(OFFSET(CHOOSE($A$2+1,'資格賽編組表'!$C$18,'R1編組表'!$C$44,'R2編組表'!$C$44,'R3編組表'!$C$44,'R4編組表'!$C$44),(ROW()-19)*$AA$1,COLUMN()-3),4)</f>
        <v>鍾力新 </v>
      </c>
      <c r="E26" s="63" t="str">
        <f ca="1">LEFT(OFFSET(CHOOSE($A$2+1,'資格賽編組表'!$C$18,'R1編組表'!$C$44,'R2編組表'!$C$44,'R3編組表'!$C$44,'R4編組表'!$C$44),(ROW()-19)*$AA$1,COLUMN()-3),4)</f>
        <v>張彥翔 </v>
      </c>
      <c r="F26" s="64">
        <f ca="1">LEFT(OFFSET(CHOOSE($A$2+1,'資格賽編組表'!$C$18,'R1編組表'!$C$44,'R2編組表'!$C$44,'R3編組表'!$C$44,'R4編組表'!$C$44),(ROW()-19)*$AA$1,COLUMN()-3),4)</f>
      </c>
      <c r="G26" s="65">
        <f t="shared" si="17"/>
        <v>0.4118055555555557</v>
      </c>
      <c r="H26" s="66">
        <f aca="true" t="shared" si="25" ref="H26:P26">IF($B26="","",G26+H$3*100/60/24)</f>
        <v>0.4222222222222224</v>
      </c>
      <c r="I26" s="67">
        <f t="shared" si="25"/>
        <v>0.4326388888888891</v>
      </c>
      <c r="J26" s="65">
        <f t="shared" si="25"/>
        <v>0.44305555555555576</v>
      </c>
      <c r="K26" s="66">
        <f t="shared" si="25"/>
        <v>0.4513888888888891</v>
      </c>
      <c r="L26" s="67">
        <f t="shared" si="25"/>
        <v>0.4618055555555558</v>
      </c>
      <c r="M26" s="65">
        <f t="shared" si="25"/>
        <v>0.4722222222222225</v>
      </c>
      <c r="N26" s="66">
        <f t="shared" si="25"/>
        <v>0.4847222222222225</v>
      </c>
      <c r="O26" s="67">
        <f t="shared" si="25"/>
        <v>0.4951388888888892</v>
      </c>
      <c r="P26" s="65">
        <f t="shared" si="25"/>
        <v>0.5055555555555559</v>
      </c>
    </row>
    <row r="27" spans="1:16" ht="16.5">
      <c r="A27" s="156"/>
      <c r="B27" s="68">
        <f t="shared" si="16"/>
        <v>9</v>
      </c>
      <c r="C27" s="69" t="str">
        <f ca="1">LEFT(OFFSET(CHOOSE($A$2+1,'資格賽編組表'!$C$18,'R1編組表'!$C$44,'R2編組表'!$C$44,'R3編組表'!$C$44,'R4編組表'!$C$44),(ROW()-19)*$AA$1,COLUMN()-3),4)</f>
        <v>洪昭鑫 </v>
      </c>
      <c r="D27" s="70" t="str">
        <f ca="1">LEFT(OFFSET(CHOOSE($A$2+1,'資格賽編組表'!$C$18,'R1編組表'!$C$44,'R2編組表'!$C$44,'R3編組表'!$C$44,'R4編組表'!$C$44),(ROW()-19)*$AA$1,COLUMN()-3),4)</f>
        <v>史哲宇 </v>
      </c>
      <c r="E27" s="70" t="str">
        <f ca="1">LEFT(OFFSET(CHOOSE($A$2+1,'資格賽編組表'!$C$18,'R1編組表'!$C$44,'R2編組表'!$C$44,'R3編組表'!$C$44,'R4編組表'!$C$44),(ROW()-19)*$AA$1,COLUMN()-3),4)</f>
        <v>吳心瑋 </v>
      </c>
      <c r="F27" s="71">
        <f ca="1">LEFT(OFFSET(CHOOSE($A$2+1,'資格賽編組表'!$C$18,'R1編組表'!$C$44,'R2編組表'!$C$44,'R3編組表'!$C$44,'R4編組表'!$C$44),(ROW()-19)*$AA$1,COLUMN()-3),4)</f>
      </c>
      <c r="G27" s="72">
        <f t="shared" si="17"/>
        <v>0.4180555555555557</v>
      </c>
      <c r="H27" s="73">
        <f aca="true" t="shared" si="26" ref="H27:P27">IF($B27="","",G27+H$3*100/60/24)</f>
        <v>0.42847222222222237</v>
      </c>
      <c r="I27" s="74">
        <f t="shared" si="26"/>
        <v>0.43888888888888905</v>
      </c>
      <c r="J27" s="72">
        <f t="shared" si="26"/>
        <v>0.44930555555555574</v>
      </c>
      <c r="K27" s="73">
        <f t="shared" si="26"/>
        <v>0.4576388888888891</v>
      </c>
      <c r="L27" s="74">
        <f t="shared" si="26"/>
        <v>0.4680555555555558</v>
      </c>
      <c r="M27" s="72">
        <f t="shared" si="26"/>
        <v>0.47847222222222247</v>
      </c>
      <c r="N27" s="73">
        <f t="shared" si="26"/>
        <v>0.4909722222222225</v>
      </c>
      <c r="O27" s="74">
        <f t="shared" si="26"/>
        <v>0.5013888888888891</v>
      </c>
      <c r="P27" s="72">
        <f t="shared" si="26"/>
        <v>0.5118055555555557</v>
      </c>
    </row>
    <row r="28" spans="1:16" ht="16.5">
      <c r="A28" s="156"/>
      <c r="B28" s="54">
        <f t="shared" si="16"/>
        <v>10</v>
      </c>
      <c r="C28" s="75" t="str">
        <f ca="1">LEFT(OFFSET(CHOOSE($A$2+1,'資格賽編組表'!$C$18,'R1編組表'!$C$44,'R2編組表'!$C$44,'R3編組表'!$C$44,'R4編組表'!$C$44),(ROW()-19)*$AA$1,COLUMN()-3),4)</f>
        <v>呂承學 </v>
      </c>
      <c r="D28" s="76" t="str">
        <f ca="1">LEFT(OFFSET(CHOOSE($A$2+1,'資格賽編組表'!$C$18,'R1編組表'!$C$44,'R2編組表'!$C$44,'R3編組表'!$C$44,'R4編組表'!$C$44),(ROW()-19)*$AA$1,COLUMN()-3),4)</f>
        <v>溫楨祥 </v>
      </c>
      <c r="E28" s="76" t="str">
        <f ca="1">LEFT(OFFSET(CHOOSE($A$2+1,'資格賽編組表'!$C$18,'R1編組表'!$C$44,'R2編組表'!$C$44,'R3編組表'!$C$44,'R4編組表'!$C$44),(ROW()-19)*$AA$1,COLUMN()-3),4)</f>
        <v>謝主典 </v>
      </c>
      <c r="F28" s="77" t="str">
        <f ca="1">LEFT(OFFSET(CHOOSE($A$2+1,'資格賽編組表'!$C$18,'R1編組表'!$C$44,'R2編組表'!$C$44,'R3編組表'!$C$44,'R4編組表'!$C$44),(ROW()-19)*$AA$1,COLUMN()-3),4)</f>
        <v>張庭嘉 </v>
      </c>
      <c r="G28" s="58">
        <f t="shared" si="17"/>
        <v>0.4243055555555557</v>
      </c>
      <c r="H28" s="59">
        <f aca="true" t="shared" si="27" ref="H28:P28">IF($B28="","",G28+H$3*100/60/24)</f>
        <v>0.4347222222222224</v>
      </c>
      <c r="I28" s="60">
        <f t="shared" si="27"/>
        <v>0.4451388888888891</v>
      </c>
      <c r="J28" s="58">
        <f t="shared" si="27"/>
        <v>0.45555555555555577</v>
      </c>
      <c r="K28" s="59">
        <f t="shared" si="27"/>
        <v>0.46388888888888913</v>
      </c>
      <c r="L28" s="60">
        <f t="shared" si="27"/>
        <v>0.4743055555555558</v>
      </c>
      <c r="M28" s="58">
        <f t="shared" si="27"/>
        <v>0.4847222222222225</v>
      </c>
      <c r="N28" s="59">
        <f t="shared" si="27"/>
        <v>0.4972222222222225</v>
      </c>
      <c r="O28" s="60">
        <f t="shared" si="27"/>
        <v>0.5076388888888892</v>
      </c>
      <c r="P28" s="58">
        <f t="shared" si="27"/>
        <v>0.5180555555555558</v>
      </c>
    </row>
    <row r="29" spans="1:16" ht="16.5">
      <c r="A29" s="156"/>
      <c r="B29" s="61">
        <f t="shared" si="16"/>
        <v>11</v>
      </c>
      <c r="C29" s="62" t="str">
        <f ca="1">IF($AA$1=1,"",LEFT(OFFSET(CHOOSE($A$2+1,'資格賽編組表'!$C$18,'R1編組表'!$C$44,'R2編組表'!$C$44,'R3編組表'!$C$44,'R4編組表'!$C$44),(ROW()-19)*$AA$1,COLUMN()-3),4))</f>
        <v>何祐誠 </v>
      </c>
      <c r="D29" s="63" t="str">
        <f ca="1">IF($AA$1=1,"",LEFT(OFFSET(CHOOSE($A$2+1,'資格賽編組表'!$C$18,'R1編組表'!$C$44,'R2編組表'!$C$44,'R3編組表'!$C$44,'R4編組表'!$C$44),(ROW()-19)*$AA$1,COLUMN()-3),4))</f>
        <v>劉永華 </v>
      </c>
      <c r="E29" s="63" t="str">
        <f ca="1">IF($AA$1=1,"",LEFT(OFFSET(CHOOSE($A$2+1,'資格賽編組表'!$C$18,'R1編組表'!$C$44,'R2編組表'!$C$44,'R3編組表'!$C$44,'R4編組表'!$C$44),(ROW()-19)*$AA$1,COLUMN()-3),4))</f>
        <v>呂孫儀 </v>
      </c>
      <c r="F29" s="64" t="str">
        <f ca="1">IF($AA$1=1,"",LEFT(OFFSET(CHOOSE($A$2+1,'資格賽編組表'!$C$18,'R1編組表'!$C$44,'R2編組表'!$C$44,'R3編組表'!$C$44,'R4編組表'!$C$44),(ROW()-19)*$AA$1,COLUMN()-3),4))</f>
        <v>陳威勝 </v>
      </c>
      <c r="G29" s="65">
        <f t="shared" si="17"/>
        <v>0.4305555555555557</v>
      </c>
      <c r="H29" s="66">
        <f aca="true" t="shared" si="28" ref="H29:P29">IF($B29="","",G29+H$3*100/60/24)</f>
        <v>0.4409722222222224</v>
      </c>
      <c r="I29" s="67">
        <f t="shared" si="28"/>
        <v>0.45138888888888906</v>
      </c>
      <c r="J29" s="65">
        <f t="shared" si="28"/>
        <v>0.46180555555555575</v>
      </c>
      <c r="K29" s="66">
        <f t="shared" si="28"/>
        <v>0.4701388888888891</v>
      </c>
      <c r="L29" s="67">
        <f t="shared" si="28"/>
        <v>0.4805555555555558</v>
      </c>
      <c r="M29" s="65">
        <f t="shared" si="28"/>
        <v>0.4909722222222225</v>
      </c>
      <c r="N29" s="66">
        <f t="shared" si="28"/>
        <v>0.5034722222222224</v>
      </c>
      <c r="O29" s="67">
        <f t="shared" si="28"/>
        <v>0.5138888888888891</v>
      </c>
      <c r="P29" s="65">
        <f t="shared" si="28"/>
        <v>0.5243055555555557</v>
      </c>
    </row>
    <row r="30" spans="1:16" ht="16.5">
      <c r="A30" s="156"/>
      <c r="B30" s="68">
        <f t="shared" si="16"/>
        <v>12</v>
      </c>
      <c r="C30" s="69" t="str">
        <f ca="1">IF($AA$1=1,"",LEFT(OFFSET(CHOOSE($A$2+1,'資格賽編組表'!$C$18,'R1編組表'!$C$44,'R2編組表'!$C$44,'R3編組表'!$C$44,'R4編組表'!$C$44),(ROW()-19)*$AA$1,COLUMN()-3),4))</f>
        <v>俞俊安 </v>
      </c>
      <c r="D30" s="70" t="str">
        <f ca="1">IF($AA$1=1,"",LEFT(OFFSET(CHOOSE($A$2+1,'資格賽編組表'!$C$18,'R1編組表'!$C$44,'R2編組表'!$C$44,'R3編組表'!$C$44,'R4編組表'!$C$44),(ROW()-19)*$AA$1,COLUMN()-3),4))</f>
        <v>王文暘 </v>
      </c>
      <c r="E30" s="70" t="str">
        <f ca="1">IF($AA$1=1,"",LEFT(OFFSET(CHOOSE($A$2+1,'資格賽編組表'!$C$18,'R1編組表'!$C$44,'R2編組表'!$C$44,'R3編組表'!$C$44,'R4編組表'!$C$44),(ROW()-19)*$AA$1,COLUMN()-3),4))</f>
        <v>曾豐棟 </v>
      </c>
      <c r="F30" s="71" t="str">
        <f ca="1">IF($AA$1=1,"",LEFT(OFFSET(CHOOSE($A$2+1,'資格賽編組表'!$C$18,'R1編組表'!$C$44,'R2編組表'!$C$44,'R3編組表'!$C$44,'R4編組表'!$C$44),(ROW()-19)*$AA$1,COLUMN()-3),4))</f>
        <v>李昭樺 </v>
      </c>
      <c r="G30" s="72">
        <f t="shared" si="17"/>
        <v>0.43680555555555567</v>
      </c>
      <c r="H30" s="73">
        <f aca="true" t="shared" si="29" ref="H30:P30">IF($B30="","",G30+H$3*100/60/24)</f>
        <v>0.44722222222222235</v>
      </c>
      <c r="I30" s="74">
        <f t="shared" si="29"/>
        <v>0.45763888888888904</v>
      </c>
      <c r="J30" s="72">
        <f t="shared" si="29"/>
        <v>0.4680555555555557</v>
      </c>
      <c r="K30" s="73">
        <f t="shared" si="29"/>
        <v>0.4763888888888891</v>
      </c>
      <c r="L30" s="74">
        <f t="shared" si="29"/>
        <v>0.48680555555555577</v>
      </c>
      <c r="M30" s="72">
        <f t="shared" si="29"/>
        <v>0.49722222222222245</v>
      </c>
      <c r="N30" s="73">
        <f t="shared" si="29"/>
        <v>0.5097222222222224</v>
      </c>
      <c r="O30" s="74">
        <f t="shared" si="29"/>
        <v>0.520138888888889</v>
      </c>
      <c r="P30" s="72">
        <f t="shared" si="29"/>
        <v>0.5305555555555557</v>
      </c>
    </row>
    <row r="31" spans="1:16" ht="16.5">
      <c r="A31" s="156"/>
      <c r="B31" s="54">
        <f t="shared" si="16"/>
      </c>
      <c r="C31" s="75">
        <f ca="1">IF($AA$1=1,"",LEFT(OFFSET(CHOOSE($A$2+1,'資格賽編組表'!$C$18,'R1編組表'!$C$44,'R2編組表'!$C$44,'R3編組表'!$C$44,'R4編組表'!$C$44),(ROW()-19)*$AA$1,COLUMN()-3),4))</f>
      </c>
      <c r="D31" s="76">
        <f ca="1">IF($AA$1=1,"",LEFT(OFFSET(CHOOSE($A$2+1,'資格賽編組表'!$C$18,'R1編組表'!$C$44,'R2編組表'!$C$44,'R3編組表'!$C$44,'R4編組表'!$C$44),(ROW()-19)*$AA$1,COLUMN()-3),4))</f>
      </c>
      <c r="E31" s="76">
        <f ca="1">IF($AA$1=1,"",LEFT(OFFSET(CHOOSE($A$2+1,'資格賽編組表'!$C$18,'R1編組表'!$C$44,'R2編組表'!$C$44,'R3編組表'!$C$44,'R4編組表'!$C$44),(ROW()-19)*$AA$1,COLUMN()-3),4))</f>
      </c>
      <c r="F31" s="77">
        <f ca="1">IF($AA$1=1,"",LEFT(OFFSET(CHOOSE($A$2+1,'資格賽編組表'!$C$18,'R1編組表'!$C$44,'R2編組表'!$C$44,'R3編組表'!$C$44,'R4編組表'!$C$44),(ROW()-19)*$AA$1,COLUMN()-3),4))</f>
      </c>
      <c r="G31" s="58">
        <f t="shared" si="17"/>
      </c>
      <c r="H31" s="59">
        <f aca="true" t="shared" si="30" ref="H31:P31">IF($B31="","",G31+H$3*100/60/24)</f>
      </c>
      <c r="I31" s="60">
        <f t="shared" si="30"/>
      </c>
      <c r="J31" s="58">
        <f t="shared" si="30"/>
      </c>
      <c r="K31" s="59">
        <f t="shared" si="30"/>
      </c>
      <c r="L31" s="60">
        <f t="shared" si="30"/>
      </c>
      <c r="M31" s="58">
        <f t="shared" si="30"/>
      </c>
      <c r="N31" s="59">
        <f t="shared" si="30"/>
      </c>
      <c r="O31" s="60">
        <f t="shared" si="30"/>
      </c>
      <c r="P31" s="58">
        <f t="shared" si="30"/>
      </c>
    </row>
    <row r="32" spans="1:16" ht="16.5">
      <c r="A32" s="156"/>
      <c r="B32" s="61">
        <f t="shared" si="16"/>
      </c>
      <c r="C32" s="62">
        <f ca="1">IF($AA$1=1,"",LEFT(OFFSET(CHOOSE($A$2+1,'資格賽編組表'!$C$18,'R1編組表'!$C$44,'R2編組表'!$C$44,'R3編組表'!$C$44,'R4編組表'!$C$44),(ROW()-19)*$AA$1,COLUMN()-3),4))</f>
      </c>
      <c r="D32" s="63">
        <f ca="1">IF($AA$1=1,"",LEFT(OFFSET(CHOOSE($A$2+1,'資格賽編組表'!$C$18,'R1編組表'!$C$44,'R2編組表'!$C$44,'R3編組表'!$C$44,'R4編組表'!$C$44),(ROW()-19)*$AA$1,COLUMN()-3),4))</f>
      </c>
      <c r="E32" s="63">
        <f ca="1">IF($AA$1=1,"",LEFT(OFFSET(CHOOSE($A$2+1,'資格賽編組表'!$C$18,'R1編組表'!$C$44,'R2編組表'!$C$44,'R3編組表'!$C$44,'R4編組表'!$C$44),(ROW()-19)*$AA$1,COLUMN()-3),4))</f>
      </c>
      <c r="F32" s="64">
        <f ca="1">IF($AA$1=1,"",LEFT(OFFSET(CHOOSE($A$2+1,'資格賽編組表'!$C$18,'R1編組表'!$C$44,'R2編組表'!$C$44,'R3編組表'!$C$44,'R4編組表'!$C$44),(ROW()-19)*$AA$1,COLUMN()-3),4))</f>
      </c>
      <c r="G32" s="65">
        <f t="shared" si="17"/>
      </c>
      <c r="H32" s="66">
        <f aca="true" t="shared" si="31" ref="H32:P32">IF($B32="","",G32+H$3*100/60/24)</f>
      </c>
      <c r="I32" s="67">
        <f t="shared" si="31"/>
      </c>
      <c r="J32" s="65">
        <f t="shared" si="31"/>
      </c>
      <c r="K32" s="66">
        <f t="shared" si="31"/>
      </c>
      <c r="L32" s="67">
        <f t="shared" si="31"/>
      </c>
      <c r="M32" s="65">
        <f t="shared" si="31"/>
      </c>
      <c r="N32" s="66">
        <f t="shared" si="31"/>
      </c>
      <c r="O32" s="67">
        <f t="shared" si="31"/>
      </c>
      <c r="P32" s="65">
        <f t="shared" si="31"/>
      </c>
    </row>
    <row r="33" spans="1:16" ht="16.5">
      <c r="A33" s="156"/>
      <c r="B33" s="68">
        <f t="shared" si="16"/>
      </c>
      <c r="C33" s="78">
        <f ca="1">IF($AA$1=1,"",LEFT(OFFSET(CHOOSE($A$2+1,'資格賽編組表'!$C$18,'R1編組表'!$C$44,'R2編組表'!$C$44,'R3編組表'!$C$44,'R4編組表'!$C$44),(ROW()-19)*$AA$1,COLUMN()-3),4))</f>
      </c>
      <c r="D33" s="79">
        <f ca="1">IF($AA$1=1,"",LEFT(OFFSET(CHOOSE($A$2+1,'資格賽編組表'!$C$18,'R1編組表'!$C$44,'R2編組表'!$C$44,'R3編組表'!$C$44,'R4編組表'!$C$44),(ROW()-19)*$AA$1,COLUMN()-3),4))</f>
      </c>
      <c r="E33" s="79">
        <f ca="1">IF($AA$1=1,"",LEFT(OFFSET(CHOOSE($A$2+1,'資格賽編組表'!$C$18,'R1編組表'!$C$44,'R2編組表'!$C$44,'R3編組表'!$C$44,'R4編組表'!$C$44),(ROW()-19)*$AA$1,COLUMN()-3),4))</f>
      </c>
      <c r="F33" s="80">
        <f ca="1">IF($AA$1=1,"",LEFT(OFFSET(CHOOSE($A$2+1,'資格賽編組表'!$C$18,'R1編組表'!$C$44,'R2編組表'!$C$44,'R3編組表'!$C$44,'R4編組表'!$C$44),(ROW()-19)*$AA$1,COLUMN()-3),4))</f>
      </c>
      <c r="G33" s="72">
        <f t="shared" si="17"/>
      </c>
      <c r="H33" s="73">
        <f aca="true" t="shared" si="32" ref="H33:P33">IF($B33="","",G33+H$3*100/60/24)</f>
      </c>
      <c r="I33" s="74">
        <f t="shared" si="32"/>
      </c>
      <c r="J33" s="72">
        <f t="shared" si="32"/>
      </c>
      <c r="K33" s="73">
        <f t="shared" si="32"/>
      </c>
      <c r="L33" s="74">
        <f t="shared" si="32"/>
      </c>
      <c r="M33" s="72">
        <f t="shared" si="32"/>
      </c>
      <c r="N33" s="73">
        <f t="shared" si="32"/>
      </c>
      <c r="O33" s="74">
        <f t="shared" si="32"/>
      </c>
      <c r="P33" s="72">
        <f t="shared" si="32"/>
      </c>
    </row>
    <row r="34" spans="1:16" ht="16.5">
      <c r="A34" s="157" t="str">
        <f>A1</f>
        <v>中華民國103年渣打全國業餘高爾夫冬季排名賽</v>
      </c>
      <c r="B34" s="157"/>
      <c r="C34" s="157"/>
      <c r="D34" s="157"/>
      <c r="E34" s="157"/>
      <c r="F34" s="157"/>
      <c r="G34" s="49" t="s">
        <v>100</v>
      </c>
      <c r="H34" s="49">
        <v>10</v>
      </c>
      <c r="I34" s="49">
        <v>11</v>
      </c>
      <c r="J34" s="49">
        <v>12</v>
      </c>
      <c r="K34" s="49">
        <v>13</v>
      </c>
      <c r="L34" s="49">
        <v>14</v>
      </c>
      <c r="M34" s="49">
        <v>15</v>
      </c>
      <c r="N34" s="49">
        <v>16</v>
      </c>
      <c r="O34" s="49">
        <v>17</v>
      </c>
      <c r="P34" s="49">
        <v>18</v>
      </c>
    </row>
    <row r="35" spans="1:16" ht="16.5">
      <c r="A35" s="159">
        <f>A2</f>
        <v>4</v>
      </c>
      <c r="B35" s="159"/>
      <c r="C35" s="159"/>
      <c r="D35" s="81"/>
      <c r="E35" s="160">
        <f>E2</f>
        <v>41985</v>
      </c>
      <c r="F35" s="161"/>
      <c r="G35" s="49" t="s">
        <v>101</v>
      </c>
      <c r="H35" s="51">
        <f>'基本資料'!K5</f>
        <v>4</v>
      </c>
      <c r="I35" s="49">
        <f>'基本資料'!L5</f>
        <v>3</v>
      </c>
      <c r="J35" s="49">
        <f>'基本資料'!M5</f>
        <v>4</v>
      </c>
      <c r="K35" s="49">
        <f>'基本資料'!N5</f>
        <v>5</v>
      </c>
      <c r="L35" s="49">
        <f>'基本資料'!O5</f>
        <v>4</v>
      </c>
      <c r="M35" s="49">
        <f>'基本資料'!P5</f>
        <v>4</v>
      </c>
      <c r="N35" s="49">
        <f>'基本資料'!Q5</f>
        <v>5</v>
      </c>
      <c r="O35" s="49">
        <f>'基本資料'!R5</f>
        <v>3</v>
      </c>
      <c r="P35" s="49">
        <f>'基本資料'!S5</f>
        <v>4</v>
      </c>
    </row>
    <row r="36" spans="1:16" ht="16.5">
      <c r="A36" s="163" t="str">
        <f>A3</f>
        <v>清泉崗高爾夫球場</v>
      </c>
      <c r="B36" s="163"/>
      <c r="C36" s="163"/>
      <c r="D36" s="163"/>
      <c r="E36" s="163"/>
      <c r="F36" s="163"/>
      <c r="G36" s="52">
        <v>10</v>
      </c>
      <c r="H36" s="53">
        <f>(CHOOSE(H35-2,0.12,0.15,0.18)*100+'基本資料'!K$6)/100</f>
        <v>0.15</v>
      </c>
      <c r="I36" s="53">
        <f>(CHOOSE(I35-2,0.12,0.15,0.18)*100+'基本資料'!L$6)/100</f>
        <v>0.12</v>
      </c>
      <c r="J36" s="53">
        <f>(CHOOSE(J35-2,0.12,0.15,0.18)*100+'基本資料'!M$6)/100</f>
        <v>0.15</v>
      </c>
      <c r="K36" s="53">
        <f>(CHOOSE(K35-2,0.12,0.15,0.18)*100+'基本資料'!N$6)/100</f>
        <v>0.18</v>
      </c>
      <c r="L36" s="53">
        <f>(CHOOSE(L35-2,0.12,0.15,0.18)*100+'基本資料'!O$6)/100</f>
        <v>0.15</v>
      </c>
      <c r="M36" s="53">
        <f>(CHOOSE(M35-2,0.12,0.15,0.18)*100+'基本資料'!P$6)/100</f>
        <v>0.15</v>
      </c>
      <c r="N36" s="53">
        <f>(CHOOSE(N35-2,0.12,0.15,0.18)*100+'基本資料'!Q$6)/100</f>
        <v>0.18</v>
      </c>
      <c r="O36" s="53">
        <f>(CHOOSE(O35-2,0.12,0.15,0.18)*100+'基本資料'!R$6)/100</f>
        <v>0.12</v>
      </c>
      <c r="P36" s="53">
        <f>(CHOOSE(P35-2,0.12,0.15,0.18)*100+'基本資料'!S$6)/100</f>
        <v>0.15</v>
      </c>
    </row>
    <row r="37" spans="1:16" ht="16.5">
      <c r="A37" s="156" t="s">
        <v>103</v>
      </c>
      <c r="B37" s="82">
        <f aca="true" t="shared" si="33" ref="B37:F51">B19</f>
        <v>1</v>
      </c>
      <c r="C37" s="76" t="str">
        <f t="shared" si="33"/>
        <v>張雅淳 </v>
      </c>
      <c r="D37" s="76" t="str">
        <f t="shared" si="33"/>
        <v>劉少允 </v>
      </c>
      <c r="E37" s="76" t="str">
        <f t="shared" si="33"/>
        <v>曾彩晴 </v>
      </c>
      <c r="F37" s="83">
        <f t="shared" si="33"/>
      </c>
      <c r="G37" s="58">
        <f>IF(B37="","",'基本資料'!$B$7+'基本資料'!$L$7*(B37-1)/60/24)</f>
        <v>0.2708333333333333</v>
      </c>
      <c r="H37" s="59">
        <f aca="true" t="shared" si="34" ref="H37:P37">IF($B37="","",G37+H$36*100/60/24)</f>
        <v>0.28125</v>
      </c>
      <c r="I37" s="60">
        <f t="shared" si="34"/>
        <v>0.28958333333333336</v>
      </c>
      <c r="J37" s="58">
        <f t="shared" si="34"/>
        <v>0.30000000000000004</v>
      </c>
      <c r="K37" s="59">
        <f t="shared" si="34"/>
        <v>0.31250000000000006</v>
      </c>
      <c r="L37" s="60">
        <f t="shared" si="34"/>
        <v>0.32291666666666674</v>
      </c>
      <c r="M37" s="58">
        <f t="shared" si="34"/>
        <v>0.3333333333333334</v>
      </c>
      <c r="N37" s="59">
        <f t="shared" si="34"/>
        <v>0.34583333333333344</v>
      </c>
      <c r="O37" s="60">
        <f t="shared" si="34"/>
        <v>0.3541666666666668</v>
      </c>
      <c r="P37" s="58">
        <f t="shared" si="34"/>
        <v>0.3645833333333335</v>
      </c>
    </row>
    <row r="38" spans="1:16" ht="16.5">
      <c r="A38" s="156"/>
      <c r="B38" s="84">
        <f t="shared" si="33"/>
        <v>2</v>
      </c>
      <c r="C38" s="63" t="str">
        <f t="shared" si="33"/>
        <v>侯羽薔 </v>
      </c>
      <c r="D38" s="63" t="str">
        <f t="shared" si="33"/>
        <v>俞涵軒 </v>
      </c>
      <c r="E38" s="63" t="str">
        <f t="shared" si="33"/>
        <v>林子涵 </v>
      </c>
      <c r="F38" s="85">
        <f t="shared" si="33"/>
      </c>
      <c r="G38" s="65">
        <f>IF(B38="","",'基本資料'!$B$7+'基本資料'!$L$7*(B38-1)/60/24)</f>
        <v>0.2770833333333333</v>
      </c>
      <c r="H38" s="66">
        <f aca="true" t="shared" si="35" ref="H38:P38">IF($B38="","",G38+H$36*100/60/24)</f>
        <v>0.2875</v>
      </c>
      <c r="I38" s="67">
        <f t="shared" si="35"/>
        <v>0.29583333333333334</v>
      </c>
      <c r="J38" s="65">
        <f t="shared" si="35"/>
        <v>0.30625</v>
      </c>
      <c r="K38" s="66">
        <f t="shared" si="35"/>
        <v>0.31875000000000003</v>
      </c>
      <c r="L38" s="67">
        <f t="shared" si="35"/>
        <v>0.3291666666666667</v>
      </c>
      <c r="M38" s="65">
        <f t="shared" si="35"/>
        <v>0.3395833333333334</v>
      </c>
      <c r="N38" s="66">
        <f t="shared" si="35"/>
        <v>0.3520833333333334</v>
      </c>
      <c r="O38" s="67">
        <f t="shared" si="35"/>
        <v>0.3604166666666668</v>
      </c>
      <c r="P38" s="65">
        <f t="shared" si="35"/>
        <v>0.37083333333333346</v>
      </c>
    </row>
    <row r="39" spans="1:16" ht="16.5">
      <c r="A39" s="156"/>
      <c r="B39" s="86">
        <f t="shared" si="33"/>
        <v>3</v>
      </c>
      <c r="C39" s="70" t="str">
        <f t="shared" si="33"/>
        <v>張子怡 </v>
      </c>
      <c r="D39" s="70" t="str">
        <f t="shared" si="33"/>
        <v>陳靜慈 </v>
      </c>
      <c r="E39" s="70" t="str">
        <f t="shared" si="33"/>
        <v>林婕恩 </v>
      </c>
      <c r="F39" s="87">
        <f t="shared" si="33"/>
      </c>
      <c r="G39" s="72">
        <f>IF(B39="","",'基本資料'!$B$7+'基本資料'!$L$7*(B39-1)/60/24)</f>
        <v>0.2833333333333333</v>
      </c>
      <c r="H39" s="73">
        <f aca="true" t="shared" si="36" ref="H39:P39">IF($B39="","",G39+H$36*100/60/24)</f>
        <v>0.29375</v>
      </c>
      <c r="I39" s="74">
        <f t="shared" si="36"/>
        <v>0.30208333333333337</v>
      </c>
      <c r="J39" s="72">
        <f t="shared" si="36"/>
        <v>0.31250000000000006</v>
      </c>
      <c r="K39" s="73">
        <f t="shared" si="36"/>
        <v>0.32500000000000007</v>
      </c>
      <c r="L39" s="74">
        <f t="shared" si="36"/>
        <v>0.33541666666666675</v>
      </c>
      <c r="M39" s="72">
        <f t="shared" si="36"/>
        <v>0.34583333333333344</v>
      </c>
      <c r="N39" s="73">
        <f t="shared" si="36"/>
        <v>0.35833333333333345</v>
      </c>
      <c r="O39" s="74">
        <f t="shared" si="36"/>
        <v>0.3666666666666668</v>
      </c>
      <c r="P39" s="72">
        <f t="shared" si="36"/>
        <v>0.3770833333333335</v>
      </c>
    </row>
    <row r="40" spans="1:16" ht="16.5">
      <c r="A40" s="156"/>
      <c r="B40" s="82">
        <f t="shared" si="33"/>
        <v>4</v>
      </c>
      <c r="C40" s="76" t="str">
        <f t="shared" si="33"/>
        <v>涂郡庭 </v>
      </c>
      <c r="D40" s="76" t="str">
        <f t="shared" si="33"/>
        <v>吳曉玲 </v>
      </c>
      <c r="E40" s="76" t="str">
        <f t="shared" si="33"/>
        <v>王薏涵 </v>
      </c>
      <c r="F40" s="83" t="str">
        <f t="shared" si="33"/>
        <v>黃婉萍 </v>
      </c>
      <c r="G40" s="58">
        <f>IF(B40="","",'基本資料'!$B$7+'基本資料'!$L$7*(B40-1)/60/24)</f>
        <v>0.2895833333333333</v>
      </c>
      <c r="H40" s="59">
        <f aca="true" t="shared" si="37" ref="H40:P40">IF($B40="","",G40+H$36*100/60/24)</f>
        <v>0.3</v>
      </c>
      <c r="I40" s="60">
        <f t="shared" si="37"/>
        <v>0.30833333333333335</v>
      </c>
      <c r="J40" s="58">
        <f t="shared" si="37"/>
        <v>0.31875000000000003</v>
      </c>
      <c r="K40" s="59">
        <f t="shared" si="37"/>
        <v>0.33125000000000004</v>
      </c>
      <c r="L40" s="60">
        <f t="shared" si="37"/>
        <v>0.34166666666666673</v>
      </c>
      <c r="M40" s="58">
        <f t="shared" si="37"/>
        <v>0.3520833333333334</v>
      </c>
      <c r="N40" s="59">
        <f t="shared" si="37"/>
        <v>0.3645833333333334</v>
      </c>
      <c r="O40" s="60">
        <f t="shared" si="37"/>
        <v>0.3729166666666668</v>
      </c>
      <c r="P40" s="58">
        <f t="shared" si="37"/>
        <v>0.38333333333333347</v>
      </c>
    </row>
    <row r="41" spans="1:16" ht="16.5">
      <c r="A41" s="156"/>
      <c r="B41" s="84">
        <f t="shared" si="33"/>
        <v>5</v>
      </c>
      <c r="C41" s="63" t="str">
        <f t="shared" si="33"/>
        <v>洪若華 </v>
      </c>
      <c r="D41" s="63" t="str">
        <f t="shared" si="33"/>
        <v>侯羽桑 </v>
      </c>
      <c r="E41" s="63" t="str">
        <f t="shared" si="33"/>
        <v>黃筱涵 </v>
      </c>
      <c r="F41" s="85" t="str">
        <f t="shared" si="33"/>
        <v>賴怡廷 </v>
      </c>
      <c r="G41" s="65">
        <f>IF(B41="","",'基本資料'!$B$7+'基本資料'!$L$7*(B41-1)/60/24)</f>
        <v>0.29583333333333334</v>
      </c>
      <c r="H41" s="66">
        <f aca="true" t="shared" si="38" ref="H41:P41">IF($B41="","",G41+H$36*100/60/24)</f>
        <v>0.30625</v>
      </c>
      <c r="I41" s="67">
        <f t="shared" si="38"/>
        <v>0.3145833333333334</v>
      </c>
      <c r="J41" s="65">
        <f t="shared" si="38"/>
        <v>0.32500000000000007</v>
      </c>
      <c r="K41" s="66">
        <f t="shared" si="38"/>
        <v>0.3375000000000001</v>
      </c>
      <c r="L41" s="67">
        <f t="shared" si="38"/>
        <v>0.34791666666666676</v>
      </c>
      <c r="M41" s="65">
        <f t="shared" si="38"/>
        <v>0.35833333333333345</v>
      </c>
      <c r="N41" s="66">
        <f t="shared" si="38"/>
        <v>0.37083333333333346</v>
      </c>
      <c r="O41" s="67">
        <f t="shared" si="38"/>
        <v>0.3791666666666668</v>
      </c>
      <c r="P41" s="65">
        <f t="shared" si="38"/>
        <v>0.3895833333333335</v>
      </c>
    </row>
    <row r="42" spans="1:16" ht="16.5">
      <c r="A42" s="156"/>
      <c r="B42" s="86">
        <f t="shared" si="33"/>
        <v>6</v>
      </c>
      <c r="C42" s="70" t="str">
        <f t="shared" si="33"/>
        <v>伍以晴 </v>
      </c>
      <c r="D42" s="70" t="str">
        <f t="shared" si="33"/>
        <v>章巧宜 </v>
      </c>
      <c r="E42" s="70" t="str">
        <f t="shared" si="33"/>
        <v>唐瑋安 </v>
      </c>
      <c r="F42" s="87">
        <f t="shared" si="33"/>
      </c>
      <c r="G42" s="72">
        <f>IF(B42="","",'基本資料'!$B$7+'基本資料'!$L$7*(B42-1)/60/24)</f>
        <v>0.3020833333333333</v>
      </c>
      <c r="H42" s="73">
        <f aca="true" t="shared" si="39" ref="H42:P42">IF($B42="","",G42+H$36*100/60/24)</f>
        <v>0.3125</v>
      </c>
      <c r="I42" s="74">
        <f t="shared" si="39"/>
        <v>0.32083333333333336</v>
      </c>
      <c r="J42" s="72">
        <f t="shared" si="39"/>
        <v>0.33125000000000004</v>
      </c>
      <c r="K42" s="73">
        <f t="shared" si="39"/>
        <v>0.34375000000000006</v>
      </c>
      <c r="L42" s="74">
        <f t="shared" si="39"/>
        <v>0.35416666666666674</v>
      </c>
      <c r="M42" s="72">
        <f t="shared" si="39"/>
        <v>0.3645833333333334</v>
      </c>
      <c r="N42" s="73">
        <f t="shared" si="39"/>
        <v>0.37708333333333344</v>
      </c>
      <c r="O42" s="74">
        <f t="shared" si="39"/>
        <v>0.3854166666666668</v>
      </c>
      <c r="P42" s="72">
        <f t="shared" si="39"/>
        <v>0.3958333333333335</v>
      </c>
    </row>
    <row r="43" spans="1:16" ht="16.5">
      <c r="A43" s="156"/>
      <c r="B43" s="82">
        <f t="shared" si="33"/>
        <v>7</v>
      </c>
      <c r="C43" s="76" t="str">
        <f t="shared" si="33"/>
        <v>陳慈惠 </v>
      </c>
      <c r="D43" s="76" t="str">
        <f t="shared" si="33"/>
        <v>蔡欣恩 </v>
      </c>
      <c r="E43" s="76" t="str">
        <f t="shared" si="33"/>
        <v>毛怜絜 </v>
      </c>
      <c r="F43" s="83">
        <f t="shared" si="33"/>
      </c>
      <c r="G43" s="58">
        <f>IF(B43="","",'基本資料'!$B$7+'基本資料'!$L$7*(B43-1)/60/24)</f>
        <v>0.3083333333333333</v>
      </c>
      <c r="H43" s="59">
        <f aca="true" t="shared" si="40" ref="H43:P43">IF($B43="","",G43+H$36*100/60/24)</f>
        <v>0.31875</v>
      </c>
      <c r="I43" s="60">
        <f t="shared" si="40"/>
        <v>0.32708333333333334</v>
      </c>
      <c r="J43" s="58">
        <f t="shared" si="40"/>
        <v>0.3375</v>
      </c>
      <c r="K43" s="59">
        <f t="shared" si="40"/>
        <v>0.35000000000000003</v>
      </c>
      <c r="L43" s="60">
        <f t="shared" si="40"/>
        <v>0.3604166666666667</v>
      </c>
      <c r="M43" s="58">
        <f t="shared" si="40"/>
        <v>0.3708333333333334</v>
      </c>
      <c r="N43" s="59">
        <f t="shared" si="40"/>
        <v>0.3833333333333334</v>
      </c>
      <c r="O43" s="60">
        <f t="shared" si="40"/>
        <v>0.3916666666666668</v>
      </c>
      <c r="P43" s="58">
        <f t="shared" si="40"/>
        <v>0.40208333333333346</v>
      </c>
    </row>
    <row r="44" spans="1:16" ht="16.5">
      <c r="A44" s="156"/>
      <c r="B44" s="84">
        <f t="shared" si="33"/>
        <v>8</v>
      </c>
      <c r="C44" s="63" t="str">
        <f t="shared" si="33"/>
        <v>黃冠勳 </v>
      </c>
      <c r="D44" s="63" t="str">
        <f t="shared" si="33"/>
        <v>鍾力新 </v>
      </c>
      <c r="E44" s="63" t="str">
        <f t="shared" si="33"/>
        <v>張彥翔 </v>
      </c>
      <c r="F44" s="85">
        <f t="shared" si="33"/>
      </c>
      <c r="G44" s="65">
        <f>IF(B44="","",'基本資料'!$B$7+'基本資料'!$L$7*(B44-1)/60/24)</f>
        <v>0.3145833333333333</v>
      </c>
      <c r="H44" s="66">
        <f aca="true" t="shared" si="41" ref="H44:P44">IF($B44="","",G44+H$36*100/60/24)</f>
        <v>0.325</v>
      </c>
      <c r="I44" s="67">
        <f t="shared" si="41"/>
        <v>0.33333333333333337</v>
      </c>
      <c r="J44" s="65">
        <f t="shared" si="41"/>
        <v>0.34375000000000006</v>
      </c>
      <c r="K44" s="66">
        <f t="shared" si="41"/>
        <v>0.35625000000000007</v>
      </c>
      <c r="L44" s="67">
        <f t="shared" si="41"/>
        <v>0.36666666666666675</v>
      </c>
      <c r="M44" s="65">
        <f t="shared" si="41"/>
        <v>0.37708333333333344</v>
      </c>
      <c r="N44" s="66">
        <f t="shared" si="41"/>
        <v>0.38958333333333345</v>
      </c>
      <c r="O44" s="67">
        <f t="shared" si="41"/>
        <v>0.3979166666666668</v>
      </c>
      <c r="P44" s="65">
        <f t="shared" si="41"/>
        <v>0.4083333333333335</v>
      </c>
    </row>
    <row r="45" spans="1:16" ht="16.5">
      <c r="A45" s="156"/>
      <c r="B45" s="86">
        <f t="shared" si="33"/>
        <v>9</v>
      </c>
      <c r="C45" s="70" t="str">
        <f t="shared" si="33"/>
        <v>洪昭鑫 </v>
      </c>
      <c r="D45" s="70" t="str">
        <f t="shared" si="33"/>
        <v>史哲宇 </v>
      </c>
      <c r="E45" s="70" t="str">
        <f t="shared" si="33"/>
        <v>吳心瑋 </v>
      </c>
      <c r="F45" s="87">
        <f t="shared" si="33"/>
      </c>
      <c r="G45" s="72">
        <f>IF(B45="","",'基本資料'!$B$7+'基本資料'!$L$7*(B45-1)/60/24)</f>
        <v>0.3208333333333333</v>
      </c>
      <c r="H45" s="73">
        <f aca="true" t="shared" si="42" ref="H45:P45">IF($B45="","",G45+H$36*100/60/24)</f>
        <v>0.33125</v>
      </c>
      <c r="I45" s="74">
        <f t="shared" si="42"/>
        <v>0.33958333333333335</v>
      </c>
      <c r="J45" s="72">
        <f t="shared" si="42"/>
        <v>0.35000000000000003</v>
      </c>
      <c r="K45" s="73">
        <f t="shared" si="42"/>
        <v>0.36250000000000004</v>
      </c>
      <c r="L45" s="74">
        <f t="shared" si="42"/>
        <v>0.37291666666666673</v>
      </c>
      <c r="M45" s="72">
        <f t="shared" si="42"/>
        <v>0.3833333333333334</v>
      </c>
      <c r="N45" s="73">
        <f t="shared" si="42"/>
        <v>0.3958333333333334</v>
      </c>
      <c r="O45" s="74">
        <f t="shared" si="42"/>
        <v>0.4041666666666668</v>
      </c>
      <c r="P45" s="72">
        <f t="shared" si="42"/>
        <v>0.41458333333333347</v>
      </c>
    </row>
    <row r="46" spans="1:16" ht="16.5">
      <c r="A46" s="156"/>
      <c r="B46" s="82">
        <f t="shared" si="33"/>
        <v>10</v>
      </c>
      <c r="C46" s="76" t="str">
        <f t="shared" si="33"/>
        <v>呂承學 </v>
      </c>
      <c r="D46" s="76" t="str">
        <f t="shared" si="33"/>
        <v>溫楨祥 </v>
      </c>
      <c r="E46" s="76" t="str">
        <f t="shared" si="33"/>
        <v>謝主典 </v>
      </c>
      <c r="F46" s="83" t="str">
        <f t="shared" si="33"/>
        <v>張庭嘉 </v>
      </c>
      <c r="G46" s="58">
        <f>IF(B46="","",'基本資料'!$B$7+'基本資料'!$L$7*(B46-1)/60/24)</f>
        <v>0.32708333333333334</v>
      </c>
      <c r="H46" s="59">
        <f aca="true" t="shared" si="43" ref="H46:P46">IF($B46="","",G46+H$36*100/60/24)</f>
        <v>0.3375</v>
      </c>
      <c r="I46" s="60">
        <f t="shared" si="43"/>
        <v>0.3458333333333334</v>
      </c>
      <c r="J46" s="58">
        <f t="shared" si="43"/>
        <v>0.35625000000000007</v>
      </c>
      <c r="K46" s="59">
        <f t="shared" si="43"/>
        <v>0.3687500000000001</v>
      </c>
      <c r="L46" s="60">
        <f t="shared" si="43"/>
        <v>0.37916666666666676</v>
      </c>
      <c r="M46" s="58">
        <f t="shared" si="43"/>
        <v>0.38958333333333345</v>
      </c>
      <c r="N46" s="59">
        <f t="shared" si="43"/>
        <v>0.40208333333333346</v>
      </c>
      <c r="O46" s="60">
        <f t="shared" si="43"/>
        <v>0.4104166666666668</v>
      </c>
      <c r="P46" s="58">
        <f t="shared" si="43"/>
        <v>0.4208333333333335</v>
      </c>
    </row>
    <row r="47" spans="1:16" ht="16.5">
      <c r="A47" s="156"/>
      <c r="B47" s="84">
        <f t="shared" si="33"/>
        <v>11</v>
      </c>
      <c r="C47" s="63" t="str">
        <f t="shared" si="33"/>
        <v>何祐誠 </v>
      </c>
      <c r="D47" s="63" t="str">
        <f t="shared" si="33"/>
        <v>劉永華 </v>
      </c>
      <c r="E47" s="63" t="str">
        <f t="shared" si="33"/>
        <v>呂孫儀 </v>
      </c>
      <c r="F47" s="85" t="str">
        <f t="shared" si="33"/>
        <v>陳威勝 </v>
      </c>
      <c r="G47" s="65">
        <f>IF(B47="","",'基本資料'!$B$7+'基本資料'!$L$7*(B47-1)/60/24)</f>
        <v>0.3333333333333333</v>
      </c>
      <c r="H47" s="66">
        <f aca="true" t="shared" si="44" ref="H47:P47">IF($B47="","",G47+H$36*100/60/24)</f>
        <v>0.34375</v>
      </c>
      <c r="I47" s="67">
        <f t="shared" si="44"/>
        <v>0.35208333333333336</v>
      </c>
      <c r="J47" s="65">
        <f t="shared" si="44"/>
        <v>0.36250000000000004</v>
      </c>
      <c r="K47" s="66">
        <f t="shared" si="44"/>
        <v>0.37500000000000006</v>
      </c>
      <c r="L47" s="67">
        <f t="shared" si="44"/>
        <v>0.38541666666666674</v>
      </c>
      <c r="M47" s="65">
        <f t="shared" si="44"/>
        <v>0.3958333333333334</v>
      </c>
      <c r="N47" s="66">
        <f t="shared" si="44"/>
        <v>0.40833333333333344</v>
      </c>
      <c r="O47" s="67">
        <f t="shared" si="44"/>
        <v>0.4166666666666668</v>
      </c>
      <c r="P47" s="65">
        <f t="shared" si="44"/>
        <v>0.4270833333333335</v>
      </c>
    </row>
    <row r="48" spans="1:16" ht="16.5">
      <c r="A48" s="156"/>
      <c r="B48" s="86">
        <f t="shared" si="33"/>
        <v>12</v>
      </c>
      <c r="C48" s="70" t="str">
        <f t="shared" si="33"/>
        <v>俞俊安 </v>
      </c>
      <c r="D48" s="70" t="str">
        <f t="shared" si="33"/>
        <v>王文暘 </v>
      </c>
      <c r="E48" s="70" t="str">
        <f t="shared" si="33"/>
        <v>曾豐棟 </v>
      </c>
      <c r="F48" s="87" t="str">
        <f t="shared" si="33"/>
        <v>李昭樺 </v>
      </c>
      <c r="G48" s="72">
        <f>IF(B48="","",'基本資料'!$B$7+'基本資料'!$L$7*(B48-1)/60/24)</f>
        <v>0.3395833333333333</v>
      </c>
      <c r="H48" s="73">
        <f aca="true" t="shared" si="45" ref="H48:P48">IF($B48="","",G48+H$36*100/60/24)</f>
        <v>0.35</v>
      </c>
      <c r="I48" s="74">
        <f t="shared" si="45"/>
        <v>0.35833333333333334</v>
      </c>
      <c r="J48" s="72">
        <f t="shared" si="45"/>
        <v>0.36875</v>
      </c>
      <c r="K48" s="73">
        <f t="shared" si="45"/>
        <v>0.38125000000000003</v>
      </c>
      <c r="L48" s="74">
        <f t="shared" si="45"/>
        <v>0.3916666666666667</v>
      </c>
      <c r="M48" s="72">
        <f t="shared" si="45"/>
        <v>0.4020833333333334</v>
      </c>
      <c r="N48" s="73">
        <f t="shared" si="45"/>
        <v>0.4145833333333334</v>
      </c>
      <c r="O48" s="74">
        <f t="shared" si="45"/>
        <v>0.4229166666666668</v>
      </c>
      <c r="P48" s="72">
        <f t="shared" si="45"/>
        <v>0.43333333333333346</v>
      </c>
    </row>
    <row r="49" spans="1:16" ht="16.5">
      <c r="A49" s="156"/>
      <c r="B49" s="82">
        <f t="shared" si="33"/>
      </c>
      <c r="C49" s="76">
        <f t="shared" si="33"/>
      </c>
      <c r="D49" s="76">
        <f t="shared" si="33"/>
      </c>
      <c r="E49" s="76">
        <f t="shared" si="33"/>
      </c>
      <c r="F49" s="83">
        <f t="shared" si="33"/>
      </c>
      <c r="G49" s="58">
        <f>IF(B49="","",'基本資料'!$B$7+'基本資料'!$L$7*(B49-1)/60/24)</f>
      </c>
      <c r="H49" s="59">
        <f aca="true" t="shared" si="46" ref="H49:P49">IF($B49="","",G49+H$36*100/60/24)</f>
      </c>
      <c r="I49" s="60">
        <f t="shared" si="46"/>
      </c>
      <c r="J49" s="58">
        <f t="shared" si="46"/>
      </c>
      <c r="K49" s="59">
        <f t="shared" si="46"/>
      </c>
      <c r="L49" s="60">
        <f t="shared" si="46"/>
      </c>
      <c r="M49" s="58">
        <f t="shared" si="46"/>
      </c>
      <c r="N49" s="59">
        <f t="shared" si="46"/>
      </c>
      <c r="O49" s="60">
        <f t="shared" si="46"/>
      </c>
      <c r="P49" s="58">
        <f t="shared" si="46"/>
      </c>
    </row>
    <row r="50" spans="1:16" ht="16.5">
      <c r="A50" s="156"/>
      <c r="B50" s="84">
        <f t="shared" si="33"/>
      </c>
      <c r="C50" s="63">
        <f t="shared" si="33"/>
      </c>
      <c r="D50" s="63">
        <f t="shared" si="33"/>
      </c>
      <c r="E50" s="63">
        <f t="shared" si="33"/>
      </c>
      <c r="F50" s="85">
        <f t="shared" si="33"/>
      </c>
      <c r="G50" s="65">
        <f>IF(B50="","",'基本資料'!$B$7+'基本資料'!$L$7*(B50-1)/60/24)</f>
      </c>
      <c r="H50" s="66">
        <f aca="true" t="shared" si="47" ref="H50:P50">IF($B50="","",G50+H$36*100/60/24)</f>
      </c>
      <c r="I50" s="67">
        <f t="shared" si="47"/>
      </c>
      <c r="J50" s="65">
        <f t="shared" si="47"/>
      </c>
      <c r="K50" s="66">
        <f t="shared" si="47"/>
      </c>
      <c r="L50" s="67">
        <f t="shared" si="47"/>
      </c>
      <c r="M50" s="65">
        <f t="shared" si="47"/>
      </c>
      <c r="N50" s="66">
        <f t="shared" si="47"/>
      </c>
      <c r="O50" s="67">
        <f t="shared" si="47"/>
      </c>
      <c r="P50" s="65">
        <f t="shared" si="47"/>
      </c>
    </row>
    <row r="51" spans="1:16" ht="16.5">
      <c r="A51" s="156"/>
      <c r="B51" s="86">
        <f t="shared" si="33"/>
      </c>
      <c r="C51" s="70">
        <f t="shared" si="33"/>
      </c>
      <c r="D51" s="70">
        <f t="shared" si="33"/>
      </c>
      <c r="E51" s="70">
        <f t="shared" si="33"/>
      </c>
      <c r="F51" s="87">
        <f t="shared" si="33"/>
      </c>
      <c r="G51" s="72">
        <f>IF(B51="","",'基本資料'!$B$7+'基本資料'!$L$7*(B51-1)/60/24)</f>
      </c>
      <c r="H51" s="73">
        <f aca="true" t="shared" si="48" ref="H51:P51">IF($B51="","",G51+H$36*100/60/24)</f>
      </c>
      <c r="I51" s="74">
        <f t="shared" si="48"/>
      </c>
      <c r="J51" s="72">
        <f t="shared" si="48"/>
      </c>
      <c r="K51" s="73">
        <f t="shared" si="48"/>
      </c>
      <c r="L51" s="74">
        <f t="shared" si="48"/>
      </c>
      <c r="M51" s="72">
        <f t="shared" si="48"/>
      </c>
      <c r="N51" s="73">
        <f t="shared" si="48"/>
      </c>
      <c r="O51" s="74">
        <f t="shared" si="48"/>
      </c>
      <c r="P51" s="72">
        <f t="shared" si="48"/>
      </c>
    </row>
    <row r="52" spans="1:16" ht="16.5">
      <c r="A52" s="156" t="s">
        <v>102</v>
      </c>
      <c r="B52" s="82">
        <f aca="true" t="shared" si="49" ref="B52:F66">B4</f>
        <v>1</v>
      </c>
      <c r="C52" s="76" t="str">
        <f t="shared" si="49"/>
        <v>廖信淳 </v>
      </c>
      <c r="D52" s="76" t="str">
        <f t="shared" si="49"/>
        <v>周書羽 </v>
      </c>
      <c r="E52" s="76" t="str">
        <f t="shared" si="49"/>
        <v>郭瑜恬 </v>
      </c>
      <c r="F52" s="83" t="str">
        <f t="shared" si="49"/>
        <v>石瑋琳 </v>
      </c>
      <c r="G52" s="88">
        <f aca="true" t="shared" si="50" ref="G52:G66">IF(B52="","",P4+5/60/24)</f>
        <v>0.3680555555555557</v>
      </c>
      <c r="H52" s="59">
        <f aca="true" t="shared" si="51" ref="H52:P52">IF($B52="","",G52+H$36*100/60/24)</f>
        <v>0.3784722222222224</v>
      </c>
      <c r="I52" s="60">
        <f t="shared" si="51"/>
        <v>0.38680555555555574</v>
      </c>
      <c r="J52" s="58">
        <f t="shared" si="51"/>
        <v>0.3972222222222224</v>
      </c>
      <c r="K52" s="59">
        <f t="shared" si="51"/>
        <v>0.40972222222222243</v>
      </c>
      <c r="L52" s="60">
        <f t="shared" si="51"/>
        <v>0.4201388888888891</v>
      </c>
      <c r="M52" s="58">
        <f t="shared" si="51"/>
        <v>0.4305555555555558</v>
      </c>
      <c r="N52" s="59">
        <f t="shared" si="51"/>
        <v>0.4430555555555558</v>
      </c>
      <c r="O52" s="60">
        <f t="shared" si="51"/>
        <v>0.4513888888888892</v>
      </c>
      <c r="P52" s="58">
        <f t="shared" si="51"/>
        <v>0.46180555555555586</v>
      </c>
    </row>
    <row r="53" spans="1:16" ht="16.5">
      <c r="A53" s="156"/>
      <c r="B53" s="84">
        <f t="shared" si="49"/>
        <v>2</v>
      </c>
      <c r="C53" s="63" t="str">
        <f t="shared" si="49"/>
        <v>安禾佑 </v>
      </c>
      <c r="D53" s="63" t="str">
        <f t="shared" si="49"/>
        <v>劉芃姍 </v>
      </c>
      <c r="E53" s="63" t="str">
        <f t="shared" si="49"/>
        <v>劉庭妤 </v>
      </c>
      <c r="F53" s="85" t="str">
        <f t="shared" si="49"/>
        <v>黃亭瑄 </v>
      </c>
      <c r="G53" s="89">
        <f t="shared" si="50"/>
        <v>0.37430555555555567</v>
      </c>
      <c r="H53" s="66">
        <f aca="true" t="shared" si="52" ref="H53:P53">IF($B53="","",G53+H$36*100/60/24)</f>
        <v>0.38472222222222235</v>
      </c>
      <c r="I53" s="67">
        <f t="shared" si="52"/>
        <v>0.3930555555555557</v>
      </c>
      <c r="J53" s="65">
        <f t="shared" si="52"/>
        <v>0.4034722222222224</v>
      </c>
      <c r="K53" s="66">
        <f t="shared" si="52"/>
        <v>0.4159722222222224</v>
      </c>
      <c r="L53" s="67">
        <f t="shared" si="52"/>
        <v>0.4263888888888891</v>
      </c>
      <c r="M53" s="65">
        <f t="shared" si="52"/>
        <v>0.4368055555555558</v>
      </c>
      <c r="N53" s="66">
        <f t="shared" si="52"/>
        <v>0.4493055555555558</v>
      </c>
      <c r="O53" s="67">
        <f t="shared" si="52"/>
        <v>0.45763888888888915</v>
      </c>
      <c r="P53" s="65">
        <f t="shared" si="52"/>
        <v>0.46805555555555584</v>
      </c>
    </row>
    <row r="54" spans="1:16" ht="16.5">
      <c r="A54" s="156"/>
      <c r="B54" s="86">
        <f t="shared" si="49"/>
        <v>3</v>
      </c>
      <c r="C54" s="70" t="str">
        <f t="shared" si="49"/>
        <v>李冠汶 </v>
      </c>
      <c r="D54" s="70" t="str">
        <f t="shared" si="49"/>
        <v>黃威翔 </v>
      </c>
      <c r="E54" s="70">
        <f t="shared" si="49"/>
      </c>
      <c r="F54" s="87">
        <f t="shared" si="49"/>
      </c>
      <c r="G54" s="90">
        <f t="shared" si="50"/>
        <v>0.3805555555555557</v>
      </c>
      <c r="H54" s="73">
        <f aca="true" t="shared" si="53" ref="H54:P54">IF($B54="","",G54+H$36*100/60/24)</f>
        <v>0.3909722222222224</v>
      </c>
      <c r="I54" s="74">
        <f t="shared" si="53"/>
        <v>0.39930555555555575</v>
      </c>
      <c r="J54" s="72">
        <f t="shared" si="53"/>
        <v>0.40972222222222243</v>
      </c>
      <c r="K54" s="73">
        <f t="shared" si="53"/>
        <v>0.42222222222222244</v>
      </c>
      <c r="L54" s="74">
        <f t="shared" si="53"/>
        <v>0.43263888888888913</v>
      </c>
      <c r="M54" s="72">
        <f t="shared" si="53"/>
        <v>0.4430555555555558</v>
      </c>
      <c r="N54" s="73">
        <f t="shared" si="53"/>
        <v>0.4555555555555558</v>
      </c>
      <c r="O54" s="74">
        <f t="shared" si="53"/>
        <v>0.4638888888888892</v>
      </c>
      <c r="P54" s="72">
        <f t="shared" si="53"/>
        <v>0.47430555555555587</v>
      </c>
    </row>
    <row r="55" spans="1:16" ht="16.5">
      <c r="A55" s="156"/>
      <c r="B55" s="82">
        <f t="shared" si="49"/>
        <v>4</v>
      </c>
      <c r="C55" s="76" t="str">
        <f t="shared" si="49"/>
        <v>簡士閔 </v>
      </c>
      <c r="D55" s="76" t="str">
        <f t="shared" si="49"/>
        <v>林凡凱 </v>
      </c>
      <c r="E55" s="76" t="str">
        <f t="shared" si="49"/>
        <v>黃伯恩 </v>
      </c>
      <c r="F55" s="83">
        <f t="shared" si="49"/>
      </c>
      <c r="G55" s="88">
        <f t="shared" si="50"/>
        <v>0.3868055555555557</v>
      </c>
      <c r="H55" s="59">
        <f aca="true" t="shared" si="54" ref="H55:P55">IF($B55="","",G55+H$36*100/60/24)</f>
        <v>0.39722222222222237</v>
      </c>
      <c r="I55" s="60">
        <f t="shared" si="54"/>
        <v>0.4055555555555557</v>
      </c>
      <c r="J55" s="58">
        <f t="shared" si="54"/>
        <v>0.4159722222222224</v>
      </c>
      <c r="K55" s="59">
        <f t="shared" si="54"/>
        <v>0.4284722222222224</v>
      </c>
      <c r="L55" s="60">
        <f t="shared" si="54"/>
        <v>0.4388888888888891</v>
      </c>
      <c r="M55" s="58">
        <f t="shared" si="54"/>
        <v>0.4493055555555558</v>
      </c>
      <c r="N55" s="59">
        <f t="shared" si="54"/>
        <v>0.4618055555555558</v>
      </c>
      <c r="O55" s="60">
        <f t="shared" si="54"/>
        <v>0.47013888888888916</v>
      </c>
      <c r="P55" s="58">
        <f t="shared" si="54"/>
        <v>0.48055555555555585</v>
      </c>
    </row>
    <row r="56" spans="1:16" ht="16.5">
      <c r="A56" s="156"/>
      <c r="B56" s="84">
        <f t="shared" si="49"/>
        <v>5</v>
      </c>
      <c r="C56" s="63" t="str">
        <f t="shared" si="49"/>
        <v>黃至晨 </v>
      </c>
      <c r="D56" s="63" t="str">
        <f t="shared" si="49"/>
        <v>李長祐 </v>
      </c>
      <c r="E56" s="63" t="str">
        <f t="shared" si="49"/>
        <v>高宜群 </v>
      </c>
      <c r="F56" s="85">
        <f t="shared" si="49"/>
      </c>
      <c r="G56" s="89">
        <f t="shared" si="50"/>
        <v>0.3930555555555557</v>
      </c>
      <c r="H56" s="66">
        <f aca="true" t="shared" si="55" ref="H56:P56">IF($B56="","",G56+H$36*100/60/24)</f>
        <v>0.4034722222222224</v>
      </c>
      <c r="I56" s="67">
        <f t="shared" si="55"/>
        <v>0.41180555555555576</v>
      </c>
      <c r="J56" s="65">
        <f t="shared" si="55"/>
        <v>0.42222222222222244</v>
      </c>
      <c r="K56" s="66">
        <f t="shared" si="55"/>
        <v>0.43472222222222245</v>
      </c>
      <c r="L56" s="67">
        <f t="shared" si="55"/>
        <v>0.44513888888888914</v>
      </c>
      <c r="M56" s="65">
        <f t="shared" si="55"/>
        <v>0.4555555555555558</v>
      </c>
      <c r="N56" s="66">
        <f t="shared" si="55"/>
        <v>0.46805555555555584</v>
      </c>
      <c r="O56" s="67">
        <f t="shared" si="55"/>
        <v>0.4763888888888892</v>
      </c>
      <c r="P56" s="65">
        <f t="shared" si="55"/>
        <v>0.4868055555555559</v>
      </c>
    </row>
    <row r="57" spans="1:16" ht="16.5">
      <c r="A57" s="156"/>
      <c r="B57" s="86">
        <f t="shared" si="49"/>
        <v>6</v>
      </c>
      <c r="C57" s="70" t="str">
        <f t="shared" si="49"/>
        <v>金翔承 </v>
      </c>
      <c r="D57" s="70" t="str">
        <f t="shared" si="49"/>
        <v>劉殷睿 </v>
      </c>
      <c r="E57" s="70" t="str">
        <f t="shared" si="49"/>
        <v>陳佑宇 </v>
      </c>
      <c r="F57" s="87" t="str">
        <f t="shared" si="49"/>
        <v>涂　睿 </v>
      </c>
      <c r="G57" s="90">
        <f t="shared" si="50"/>
        <v>0.3993055555555557</v>
      </c>
      <c r="H57" s="73">
        <f aca="true" t="shared" si="56" ref="H57:P57">IF($B57="","",G57+H$36*100/60/24)</f>
        <v>0.4097222222222224</v>
      </c>
      <c r="I57" s="74">
        <f t="shared" si="56"/>
        <v>0.41805555555555574</v>
      </c>
      <c r="J57" s="72">
        <f t="shared" si="56"/>
        <v>0.4284722222222224</v>
      </c>
      <c r="K57" s="73">
        <f t="shared" si="56"/>
        <v>0.44097222222222243</v>
      </c>
      <c r="L57" s="74">
        <f t="shared" si="56"/>
        <v>0.4513888888888891</v>
      </c>
      <c r="M57" s="72">
        <f t="shared" si="56"/>
        <v>0.4618055555555558</v>
      </c>
      <c r="N57" s="73">
        <f t="shared" si="56"/>
        <v>0.4743055555555558</v>
      </c>
      <c r="O57" s="74">
        <f t="shared" si="56"/>
        <v>0.4826388888888892</v>
      </c>
      <c r="P57" s="72">
        <f t="shared" si="56"/>
        <v>0.49305555555555586</v>
      </c>
    </row>
    <row r="58" spans="1:16" ht="16.5">
      <c r="A58" s="156"/>
      <c r="B58" s="82">
        <f t="shared" si="49"/>
        <v>7</v>
      </c>
      <c r="C58" s="76" t="str">
        <f t="shared" si="49"/>
        <v>陳頎森 </v>
      </c>
      <c r="D58" s="76" t="str">
        <f t="shared" si="49"/>
        <v>陳衍仁 </v>
      </c>
      <c r="E58" s="76" t="str">
        <f t="shared" si="49"/>
        <v>柯亮宇 </v>
      </c>
      <c r="F58" s="83" t="str">
        <f t="shared" si="49"/>
        <v>洪棋剴 </v>
      </c>
      <c r="G58" s="88">
        <f t="shared" si="50"/>
        <v>0.40555555555555567</v>
      </c>
      <c r="H58" s="59">
        <f aca="true" t="shared" si="57" ref="H58:P58">IF($B58="","",G58+H$36*100/60/24)</f>
        <v>0.41597222222222235</v>
      </c>
      <c r="I58" s="60">
        <f t="shared" si="57"/>
        <v>0.4243055555555557</v>
      </c>
      <c r="J58" s="58">
        <f t="shared" si="57"/>
        <v>0.4347222222222224</v>
      </c>
      <c r="K58" s="59">
        <f t="shared" si="57"/>
        <v>0.4472222222222224</v>
      </c>
      <c r="L58" s="60">
        <f t="shared" si="57"/>
        <v>0.4576388888888891</v>
      </c>
      <c r="M58" s="58">
        <f t="shared" si="57"/>
        <v>0.4680555555555558</v>
      </c>
      <c r="N58" s="59">
        <f t="shared" si="57"/>
        <v>0.4805555555555558</v>
      </c>
      <c r="O58" s="60">
        <f t="shared" si="57"/>
        <v>0.48888888888888915</v>
      </c>
      <c r="P58" s="58">
        <f t="shared" si="57"/>
        <v>0.49930555555555584</v>
      </c>
    </row>
    <row r="59" spans="1:16" ht="16.5">
      <c r="A59" s="156"/>
      <c r="B59" s="84">
        <f t="shared" si="49"/>
        <v>8</v>
      </c>
      <c r="C59" s="63" t="str">
        <f t="shared" si="49"/>
        <v>沙比亞特</v>
      </c>
      <c r="D59" s="63" t="str">
        <f t="shared" si="49"/>
        <v>陳伯豪 </v>
      </c>
      <c r="E59" s="63" t="str">
        <f t="shared" si="49"/>
        <v>蘇晉弘 </v>
      </c>
      <c r="F59" s="85">
        <f t="shared" si="49"/>
      </c>
      <c r="G59" s="89">
        <f t="shared" si="50"/>
        <v>0.4118055555555557</v>
      </c>
      <c r="H59" s="66">
        <f aca="true" t="shared" si="58" ref="H59:P59">IF($B59="","",G59+H$36*100/60/24)</f>
        <v>0.4222222222222224</v>
      </c>
      <c r="I59" s="67">
        <f t="shared" si="58"/>
        <v>0.43055555555555575</v>
      </c>
      <c r="J59" s="65">
        <f t="shared" si="58"/>
        <v>0.44097222222222243</v>
      </c>
      <c r="K59" s="66">
        <f t="shared" si="58"/>
        <v>0.45347222222222244</v>
      </c>
      <c r="L59" s="67">
        <f t="shared" si="58"/>
        <v>0.46388888888888913</v>
      </c>
      <c r="M59" s="65">
        <f t="shared" si="58"/>
        <v>0.4743055555555558</v>
      </c>
      <c r="N59" s="66">
        <f t="shared" si="58"/>
        <v>0.4868055555555558</v>
      </c>
      <c r="O59" s="67">
        <f t="shared" si="58"/>
        <v>0.4951388888888892</v>
      </c>
      <c r="P59" s="65">
        <f t="shared" si="58"/>
        <v>0.5055555555555559</v>
      </c>
    </row>
    <row r="60" spans="1:16" ht="16.5">
      <c r="A60" s="156"/>
      <c r="B60" s="86">
        <f t="shared" si="49"/>
        <v>9</v>
      </c>
      <c r="C60" s="70" t="str">
        <f t="shared" si="49"/>
        <v>彭鉦雄 </v>
      </c>
      <c r="D60" s="70" t="str">
        <f t="shared" si="49"/>
        <v>張庭碩 </v>
      </c>
      <c r="E60" s="70" t="str">
        <f t="shared" si="49"/>
        <v>蔡雨達 </v>
      </c>
      <c r="F60" s="87" t="str">
        <f t="shared" si="49"/>
        <v>楊浚頡 </v>
      </c>
      <c r="G60" s="90">
        <f t="shared" si="50"/>
        <v>0.4180555555555557</v>
      </c>
      <c r="H60" s="73">
        <f aca="true" t="shared" si="59" ref="H60:P60">IF($B60="","",G60+H$36*100/60/24)</f>
        <v>0.42847222222222237</v>
      </c>
      <c r="I60" s="74">
        <f t="shared" si="59"/>
        <v>0.4368055555555557</v>
      </c>
      <c r="J60" s="72">
        <f t="shared" si="59"/>
        <v>0.4472222222222224</v>
      </c>
      <c r="K60" s="73">
        <f t="shared" si="59"/>
        <v>0.4597222222222224</v>
      </c>
      <c r="L60" s="74">
        <f t="shared" si="59"/>
        <v>0.4701388888888891</v>
      </c>
      <c r="M60" s="72">
        <f t="shared" si="59"/>
        <v>0.4805555555555558</v>
      </c>
      <c r="N60" s="73">
        <f t="shared" si="59"/>
        <v>0.4930555555555558</v>
      </c>
      <c r="O60" s="74">
        <f t="shared" si="59"/>
        <v>0.5013888888888891</v>
      </c>
      <c r="P60" s="72">
        <f t="shared" si="59"/>
        <v>0.5118055555555557</v>
      </c>
    </row>
    <row r="61" spans="1:16" ht="16.5">
      <c r="A61" s="156"/>
      <c r="B61" s="82">
        <f t="shared" si="49"/>
        <v>10</v>
      </c>
      <c r="C61" s="76" t="str">
        <f t="shared" si="49"/>
        <v>丁子軒 </v>
      </c>
      <c r="D61" s="76" t="str">
        <f t="shared" si="49"/>
        <v>謝霆葳 </v>
      </c>
      <c r="E61" s="76" t="str">
        <f t="shared" si="49"/>
        <v>林為超 </v>
      </c>
      <c r="F61" s="83" t="str">
        <f t="shared" si="49"/>
        <v>林銓泰 </v>
      </c>
      <c r="G61" s="88">
        <f t="shared" si="50"/>
        <v>0.4243055555555557</v>
      </c>
      <c r="H61" s="59">
        <f aca="true" t="shared" si="60" ref="H61:P61">IF($B61="","",G61+H$36*100/60/24)</f>
        <v>0.4347222222222224</v>
      </c>
      <c r="I61" s="60">
        <f t="shared" si="60"/>
        <v>0.44305555555555576</v>
      </c>
      <c r="J61" s="58">
        <f t="shared" si="60"/>
        <v>0.45347222222222244</v>
      </c>
      <c r="K61" s="59">
        <f t="shared" si="60"/>
        <v>0.46597222222222245</v>
      </c>
      <c r="L61" s="60">
        <f t="shared" si="60"/>
        <v>0.47638888888888914</v>
      </c>
      <c r="M61" s="58">
        <f t="shared" si="60"/>
        <v>0.4868055555555558</v>
      </c>
      <c r="N61" s="59">
        <f t="shared" si="60"/>
        <v>0.49930555555555584</v>
      </c>
      <c r="O61" s="60">
        <f t="shared" si="60"/>
        <v>0.5076388888888892</v>
      </c>
      <c r="P61" s="58">
        <f t="shared" si="60"/>
        <v>0.5180555555555558</v>
      </c>
    </row>
    <row r="62" spans="1:16" ht="16.5">
      <c r="A62" s="156"/>
      <c r="B62" s="84">
        <f t="shared" si="49"/>
        <v>11</v>
      </c>
      <c r="C62" s="63" t="str">
        <f t="shared" si="49"/>
        <v>蔡政宏 </v>
      </c>
      <c r="D62" s="63" t="str">
        <f t="shared" si="49"/>
        <v>王偉祥 </v>
      </c>
      <c r="E62" s="63" t="str">
        <f t="shared" si="49"/>
        <v>林晟毓 </v>
      </c>
      <c r="F62" s="85">
        <f t="shared" si="49"/>
      </c>
      <c r="G62" s="89">
        <f t="shared" si="50"/>
        <v>0.4305555555555557</v>
      </c>
      <c r="H62" s="66">
        <f aca="true" t="shared" si="61" ref="H62:P62">IF($B62="","",G62+H$36*100/60/24)</f>
        <v>0.4409722222222224</v>
      </c>
      <c r="I62" s="67">
        <f t="shared" si="61"/>
        <v>0.44930555555555574</v>
      </c>
      <c r="J62" s="65">
        <f t="shared" si="61"/>
        <v>0.4597222222222224</v>
      </c>
      <c r="K62" s="66">
        <f t="shared" si="61"/>
        <v>0.47222222222222243</v>
      </c>
      <c r="L62" s="67">
        <f t="shared" si="61"/>
        <v>0.4826388888888891</v>
      </c>
      <c r="M62" s="65">
        <f t="shared" si="61"/>
        <v>0.4930555555555558</v>
      </c>
      <c r="N62" s="66">
        <f t="shared" si="61"/>
        <v>0.5055555555555558</v>
      </c>
      <c r="O62" s="67">
        <f t="shared" si="61"/>
        <v>0.5138888888888891</v>
      </c>
      <c r="P62" s="65">
        <f t="shared" si="61"/>
        <v>0.5243055555555557</v>
      </c>
    </row>
    <row r="63" spans="1:16" ht="16.5">
      <c r="A63" s="156"/>
      <c r="B63" s="86">
        <f t="shared" si="49"/>
        <v>12</v>
      </c>
      <c r="C63" s="70" t="str">
        <f t="shared" si="49"/>
        <v>劉又睿 </v>
      </c>
      <c r="D63" s="70" t="str">
        <f t="shared" si="49"/>
        <v>辜柏雲 </v>
      </c>
      <c r="E63" s="70" t="str">
        <f t="shared" si="49"/>
        <v>方胤人 </v>
      </c>
      <c r="F63" s="87" t="str">
        <f t="shared" si="49"/>
        <v>蔡哲弘 </v>
      </c>
      <c r="G63" s="90">
        <f t="shared" si="50"/>
        <v>0.43680555555555567</v>
      </c>
      <c r="H63" s="73">
        <f aca="true" t="shared" si="62" ref="H63:P63">IF($B63="","",G63+H$36*100/60/24)</f>
        <v>0.44722222222222235</v>
      </c>
      <c r="I63" s="74">
        <f t="shared" si="62"/>
        <v>0.4555555555555557</v>
      </c>
      <c r="J63" s="72">
        <f t="shared" si="62"/>
        <v>0.4659722222222224</v>
      </c>
      <c r="K63" s="73">
        <f t="shared" si="62"/>
        <v>0.4784722222222224</v>
      </c>
      <c r="L63" s="74">
        <f t="shared" si="62"/>
        <v>0.4888888888888891</v>
      </c>
      <c r="M63" s="72">
        <f t="shared" si="62"/>
        <v>0.4993055555555558</v>
      </c>
      <c r="N63" s="73">
        <f t="shared" si="62"/>
        <v>0.5118055555555557</v>
      </c>
      <c r="O63" s="74">
        <f t="shared" si="62"/>
        <v>0.520138888888889</v>
      </c>
      <c r="P63" s="72">
        <f t="shared" si="62"/>
        <v>0.5305555555555557</v>
      </c>
    </row>
    <row r="64" spans="1:16" ht="16.5">
      <c r="A64" s="156"/>
      <c r="B64" s="82">
        <f t="shared" si="49"/>
        <v>13</v>
      </c>
      <c r="C64" s="76" t="str">
        <f t="shared" si="49"/>
        <v>邱瀚霆 </v>
      </c>
      <c r="D64" s="76" t="str">
        <f t="shared" si="49"/>
        <v>劉威汎 </v>
      </c>
      <c r="E64" s="76" t="str">
        <f t="shared" si="49"/>
        <v>黃議增 </v>
      </c>
      <c r="F64" s="83" t="str">
        <f t="shared" si="49"/>
        <v>林張恆 </v>
      </c>
      <c r="G64" s="88">
        <f t="shared" si="50"/>
        <v>0.4430555555555557</v>
      </c>
      <c r="H64" s="59">
        <f aca="true" t="shared" si="63" ref="H64:P64">IF($B64="","",G64+H$36*100/60/24)</f>
        <v>0.4534722222222224</v>
      </c>
      <c r="I64" s="60">
        <f t="shared" si="63"/>
        <v>0.46180555555555575</v>
      </c>
      <c r="J64" s="58">
        <f t="shared" si="63"/>
        <v>0.47222222222222243</v>
      </c>
      <c r="K64" s="59">
        <f t="shared" si="63"/>
        <v>0.48472222222222244</v>
      </c>
      <c r="L64" s="60">
        <f t="shared" si="63"/>
        <v>0.49513888888888913</v>
      </c>
      <c r="M64" s="58">
        <f t="shared" si="63"/>
        <v>0.5055555555555558</v>
      </c>
      <c r="N64" s="59">
        <f t="shared" si="63"/>
        <v>0.5180555555555557</v>
      </c>
      <c r="O64" s="60">
        <f t="shared" si="63"/>
        <v>0.526388888888889</v>
      </c>
      <c r="P64" s="58">
        <f t="shared" si="63"/>
        <v>0.5368055555555556</v>
      </c>
    </row>
    <row r="65" spans="1:16" ht="16.5">
      <c r="A65" s="156"/>
      <c r="B65" s="84">
        <f t="shared" si="49"/>
      </c>
      <c r="C65" s="63">
        <f t="shared" si="49"/>
      </c>
      <c r="D65" s="63">
        <f t="shared" si="49"/>
      </c>
      <c r="E65" s="63">
        <f t="shared" si="49"/>
      </c>
      <c r="F65" s="85">
        <f t="shared" si="49"/>
      </c>
      <c r="G65" s="89">
        <f t="shared" si="50"/>
      </c>
      <c r="H65" s="66">
        <f aca="true" t="shared" si="64" ref="H65:P65">IF($B65="","",G65+H$36*100/60/24)</f>
      </c>
      <c r="I65" s="67">
        <f t="shared" si="64"/>
      </c>
      <c r="J65" s="65">
        <f t="shared" si="64"/>
      </c>
      <c r="K65" s="66">
        <f t="shared" si="64"/>
      </c>
      <c r="L65" s="67">
        <f t="shared" si="64"/>
      </c>
      <c r="M65" s="65">
        <f t="shared" si="64"/>
      </c>
      <c r="N65" s="66">
        <f t="shared" si="64"/>
      </c>
      <c r="O65" s="67">
        <f t="shared" si="64"/>
      </c>
      <c r="P65" s="65">
        <f t="shared" si="64"/>
      </c>
    </row>
    <row r="66" spans="1:16" ht="16.5">
      <c r="A66" s="156"/>
      <c r="B66" s="86">
        <f t="shared" si="49"/>
      </c>
      <c r="C66" s="70">
        <f t="shared" si="49"/>
      </c>
      <c r="D66" s="70">
        <f t="shared" si="49"/>
      </c>
      <c r="E66" s="70">
        <f t="shared" si="49"/>
      </c>
      <c r="F66" s="87">
        <f t="shared" si="49"/>
      </c>
      <c r="G66" s="90">
        <f t="shared" si="50"/>
      </c>
      <c r="H66" s="73">
        <f aca="true" t="shared" si="65" ref="H66:P66">IF($B66="","",G66+H$36*100/60/24)</f>
      </c>
      <c r="I66" s="74">
        <f t="shared" si="65"/>
      </c>
      <c r="J66" s="72">
        <f t="shared" si="65"/>
      </c>
      <c r="K66" s="73">
        <f t="shared" si="65"/>
      </c>
      <c r="L66" s="74">
        <f t="shared" si="65"/>
      </c>
      <c r="M66" s="72">
        <f t="shared" si="65"/>
      </c>
      <c r="N66" s="73">
        <f t="shared" si="65"/>
      </c>
      <c r="O66" s="74">
        <f t="shared" si="65"/>
      </c>
      <c r="P66" s="72">
        <f t="shared" si="65"/>
      </c>
    </row>
    <row r="67" spans="1:16" ht="15.75" hidden="1">
      <c r="A67" s="157" t="str">
        <f>A1</f>
        <v>中華民國103年渣打全國業餘高爾夫冬季排名賽</v>
      </c>
      <c r="B67" s="157"/>
      <c r="C67" s="157"/>
      <c r="D67" s="157"/>
      <c r="E67" s="157"/>
      <c r="F67" s="158"/>
      <c r="G67" s="49" t="s">
        <v>100</v>
      </c>
      <c r="H67" s="49">
        <v>1</v>
      </c>
      <c r="I67" s="49">
        <v>2</v>
      </c>
      <c r="J67" s="49">
        <v>3</v>
      </c>
      <c r="K67" s="49">
        <v>4</v>
      </c>
      <c r="L67" s="49">
        <v>5</v>
      </c>
      <c r="M67" s="49">
        <v>6</v>
      </c>
      <c r="N67" s="49">
        <v>7</v>
      </c>
      <c r="O67" s="49">
        <v>8</v>
      </c>
      <c r="P67" s="49">
        <v>9</v>
      </c>
    </row>
    <row r="68" spans="1:16" ht="15.75" hidden="1">
      <c r="A68" s="159">
        <f>A2</f>
        <v>4</v>
      </c>
      <c r="B68" s="159"/>
      <c r="C68" s="159"/>
      <c r="D68" s="50"/>
      <c r="E68" s="160">
        <f>E2</f>
        <v>41985</v>
      </c>
      <c r="F68" s="161"/>
      <c r="G68" s="49" t="s">
        <v>101</v>
      </c>
      <c r="H68" s="51">
        <f aca="true" t="shared" si="66" ref="H68:P68">H2</f>
        <v>4</v>
      </c>
      <c r="I68" s="51">
        <f t="shared" si="66"/>
        <v>4</v>
      </c>
      <c r="J68" s="51">
        <f t="shared" si="66"/>
        <v>4</v>
      </c>
      <c r="K68" s="51">
        <f t="shared" si="66"/>
        <v>3</v>
      </c>
      <c r="L68" s="51">
        <f t="shared" si="66"/>
        <v>4</v>
      </c>
      <c r="M68" s="51">
        <f t="shared" si="66"/>
        <v>4</v>
      </c>
      <c r="N68" s="51">
        <f t="shared" si="66"/>
        <v>5</v>
      </c>
      <c r="O68" s="51">
        <f t="shared" si="66"/>
        <v>4</v>
      </c>
      <c r="P68" s="51">
        <f t="shared" si="66"/>
        <v>4</v>
      </c>
    </row>
    <row r="69" spans="1:16" ht="15.75" hidden="1">
      <c r="A69" s="162" t="str">
        <f>A3</f>
        <v>清泉崗高爾夫球場</v>
      </c>
      <c r="B69" s="162"/>
      <c r="C69" s="162"/>
      <c r="D69" s="162"/>
      <c r="E69" s="162"/>
      <c r="F69" s="162"/>
      <c r="G69" s="52">
        <v>1</v>
      </c>
      <c r="H69" s="53">
        <f aca="true" t="shared" si="67" ref="H69:P69">H3</f>
        <v>0.15</v>
      </c>
      <c r="I69" s="53">
        <f t="shared" si="67"/>
        <v>0.15</v>
      </c>
      <c r="J69" s="53">
        <f t="shared" si="67"/>
        <v>0.15</v>
      </c>
      <c r="K69" s="53">
        <f t="shared" si="67"/>
        <v>0.12</v>
      </c>
      <c r="L69" s="53">
        <f t="shared" si="67"/>
        <v>0.15</v>
      </c>
      <c r="M69" s="53">
        <f t="shared" si="67"/>
        <v>0.15</v>
      </c>
      <c r="N69" s="53">
        <f t="shared" si="67"/>
        <v>0.18</v>
      </c>
      <c r="O69" s="53">
        <f t="shared" si="67"/>
        <v>0.15</v>
      </c>
      <c r="P69" s="53">
        <f t="shared" si="67"/>
        <v>0.15</v>
      </c>
    </row>
    <row r="70" spans="1:16" ht="15.75" hidden="1">
      <c r="A70" s="156" t="s">
        <v>102</v>
      </c>
      <c r="B70" s="54" t="e">
        <f>IF(C70="","",ROW()-54)</f>
        <v>#VALUE!</v>
      </c>
      <c r="C70" s="55" t="e">
        <f ca="1">LEFT(OFFSET(CHOOSE($A$2+1,"",'R1編組表'!$C$6,'R2編組表'!$C$6,"",""),(ROW()-55)*$AA$1,COLUMN()-3),4)</f>
        <v>#VALUE!</v>
      </c>
      <c r="D70" s="56" t="e">
        <f ca="1">LEFT(OFFSET(CHOOSE($A$2+1,"",'R1編組表'!$C$6,'R2編組表'!$C$6,"",""),(ROW()-55)*$AA$1,COLUMN()-3),4)</f>
        <v>#VALUE!</v>
      </c>
      <c r="E70" s="56" t="e">
        <f ca="1">LEFT(OFFSET(CHOOSE($A$2+1,"",'R1編組表'!$C$6,'R2編組表'!$C$6,"",""),(ROW()-55)*$AA$1,COLUMN()-3),4)</f>
        <v>#VALUE!</v>
      </c>
      <c r="F70" s="57" t="e">
        <f ca="1">LEFT(OFFSET(CHOOSE($A$2+1,"",'R1編組表'!$C$6,'R2編組表'!$C$6,"",""),(ROW()-55)*$AA$1,COLUMN()-3),4)</f>
        <v>#VALUE!</v>
      </c>
      <c r="G70" s="58" t="e">
        <f>IF(B70="","",'基本資料'!$B$7+'基本資料'!$L$7*(B70-1)/60/24)</f>
        <v>#VALUE!</v>
      </c>
      <c r="H70" s="59" t="e">
        <f aca="true" t="shared" si="68" ref="H70:P70">IF($B70="","",G70+H$3*100/60/24)</f>
        <v>#VALUE!</v>
      </c>
      <c r="I70" s="60" t="e">
        <f t="shared" si="68"/>
        <v>#VALUE!</v>
      </c>
      <c r="J70" s="58" t="e">
        <f t="shared" si="68"/>
        <v>#VALUE!</v>
      </c>
      <c r="K70" s="59" t="e">
        <f t="shared" si="68"/>
        <v>#VALUE!</v>
      </c>
      <c r="L70" s="60" t="e">
        <f t="shared" si="68"/>
        <v>#VALUE!</v>
      </c>
      <c r="M70" s="58" t="e">
        <f t="shared" si="68"/>
        <v>#VALUE!</v>
      </c>
      <c r="N70" s="59" t="e">
        <f t="shared" si="68"/>
        <v>#VALUE!</v>
      </c>
      <c r="O70" s="60" t="e">
        <f t="shared" si="68"/>
        <v>#VALUE!</v>
      </c>
      <c r="P70" s="58" t="e">
        <f t="shared" si="68"/>
        <v>#VALUE!</v>
      </c>
    </row>
    <row r="71" spans="1:16" ht="15.75" hidden="1">
      <c r="A71" s="156"/>
      <c r="B71" s="61" t="e">
        <f>IF(C71="","",ROW()-54)</f>
        <v>#VALUE!</v>
      </c>
      <c r="C71" s="62" t="e">
        <f ca="1">LEFT(OFFSET(CHOOSE($A$2+1,"",'R1編組表'!$C$6,'R2編組表'!$C$6,"",""),(ROW()-55)*$AA$1,COLUMN()-3),4)</f>
        <v>#VALUE!</v>
      </c>
      <c r="D71" s="63" t="e">
        <f ca="1">LEFT(OFFSET(CHOOSE($A$2+1,"",'R1編組表'!$C$6,'R2編組表'!$C$6,"",""),(ROW()-55)*$AA$1,COLUMN()-3),4)</f>
        <v>#VALUE!</v>
      </c>
      <c r="E71" s="63" t="e">
        <f ca="1">LEFT(OFFSET(CHOOSE($A$2+1,"",'R1編組表'!$C$6,'R2編組表'!$C$6,"",""),(ROW()-55)*$AA$1,COLUMN()-3),4)</f>
        <v>#VALUE!</v>
      </c>
      <c r="F71" s="64" t="e">
        <f ca="1">LEFT(OFFSET(CHOOSE($A$2+1,"",'R1編組表'!$C$6,'R2編組表'!$C$6,"",""),(ROW()-55)*$AA$1,COLUMN()-3),4)</f>
        <v>#VALUE!</v>
      </c>
      <c r="G71" s="65" t="e">
        <f>IF(B71="","",'基本資料'!$B$7+'基本資料'!$L$7*(B71-1)/60/24)</f>
        <v>#VALUE!</v>
      </c>
      <c r="H71" s="66" t="e">
        <f aca="true" t="shared" si="69" ref="H71:P71">IF($B71="","",G71+H$3*100/60/24)</f>
        <v>#VALUE!</v>
      </c>
      <c r="I71" s="67" t="e">
        <f t="shared" si="69"/>
        <v>#VALUE!</v>
      </c>
      <c r="J71" s="65" t="e">
        <f t="shared" si="69"/>
        <v>#VALUE!</v>
      </c>
      <c r="K71" s="66" t="e">
        <f t="shared" si="69"/>
        <v>#VALUE!</v>
      </c>
      <c r="L71" s="67" t="e">
        <f t="shared" si="69"/>
        <v>#VALUE!</v>
      </c>
      <c r="M71" s="65" t="e">
        <f t="shared" si="69"/>
        <v>#VALUE!</v>
      </c>
      <c r="N71" s="66" t="e">
        <f t="shared" si="69"/>
        <v>#VALUE!</v>
      </c>
      <c r="O71" s="67" t="e">
        <f t="shared" si="69"/>
        <v>#VALUE!</v>
      </c>
      <c r="P71" s="65" t="e">
        <f t="shared" si="69"/>
        <v>#VALUE!</v>
      </c>
    </row>
    <row r="72" spans="1:16" ht="15.75" hidden="1">
      <c r="A72" s="156"/>
      <c r="B72" s="68" t="e">
        <f>IF(C72="","",ROW()-54)</f>
        <v>#VALUE!</v>
      </c>
      <c r="C72" s="69" t="e">
        <f ca="1">LEFT(OFFSET(CHOOSE($A$2+1,"",'R1編組表'!$C$6,'R2編組表'!$C$6,"",""),(ROW()-55)*$AA$1,COLUMN()-3),4)</f>
        <v>#VALUE!</v>
      </c>
      <c r="D72" s="70" t="e">
        <f ca="1">LEFT(OFFSET(CHOOSE($A$2+1,"",'R1編組表'!$C$6,'R2編組表'!$C$6,"",""),(ROW()-55)*$AA$1,COLUMN()-3),4)</f>
        <v>#VALUE!</v>
      </c>
      <c r="E72" s="70" t="e">
        <f ca="1">LEFT(OFFSET(CHOOSE($A$2+1,"",'R1編組表'!$C$6,'R2編組表'!$C$6,"",""),(ROW()-55)*$AA$1,COLUMN()-3),4)</f>
        <v>#VALUE!</v>
      </c>
      <c r="F72" s="71" t="e">
        <f ca="1">LEFT(OFFSET(CHOOSE($A$2+1,"",'R1編組表'!$C$6,'R2編組表'!$C$6,"",""),(ROW()-55)*$AA$1,COLUMN()-3),4)</f>
        <v>#VALUE!</v>
      </c>
      <c r="G72" s="72" t="e">
        <f>IF(B72="","",'基本資料'!$B$7+'基本資料'!$L$7*(B72-1)/60/24)</f>
        <v>#VALUE!</v>
      </c>
      <c r="H72" s="73" t="e">
        <f aca="true" t="shared" si="70" ref="H72:P72">IF($B72="","",G72+H$3*100/60/24)</f>
        <v>#VALUE!</v>
      </c>
      <c r="I72" s="74" t="e">
        <f t="shared" si="70"/>
        <v>#VALUE!</v>
      </c>
      <c r="J72" s="72" t="e">
        <f t="shared" si="70"/>
        <v>#VALUE!</v>
      </c>
      <c r="K72" s="73" t="e">
        <f t="shared" si="70"/>
        <v>#VALUE!</v>
      </c>
      <c r="L72" s="74" t="e">
        <f t="shared" si="70"/>
        <v>#VALUE!</v>
      </c>
      <c r="M72" s="72" t="e">
        <f t="shared" si="70"/>
        <v>#VALUE!</v>
      </c>
      <c r="N72" s="73" t="e">
        <f t="shared" si="70"/>
        <v>#VALUE!</v>
      </c>
      <c r="O72" s="74" t="e">
        <f t="shared" si="70"/>
        <v>#VALUE!</v>
      </c>
      <c r="P72" s="72" t="e">
        <f t="shared" si="70"/>
        <v>#VALUE!</v>
      </c>
    </row>
    <row r="73" spans="1:16" ht="15.75" hidden="1">
      <c r="A73" s="156"/>
      <c r="B73" s="54"/>
      <c r="C73" s="75"/>
      <c r="D73" s="76"/>
      <c r="E73" s="76"/>
      <c r="F73" s="77"/>
      <c r="G73" s="58" t="s">
        <v>8</v>
      </c>
      <c r="H73" s="59" t="s">
        <v>8</v>
      </c>
      <c r="I73" s="60" t="s">
        <v>8</v>
      </c>
      <c r="J73" s="58" t="s">
        <v>8</v>
      </c>
      <c r="K73" s="59" t="s">
        <v>8</v>
      </c>
      <c r="L73" s="60" t="s">
        <v>8</v>
      </c>
      <c r="M73" s="58" t="s">
        <v>8</v>
      </c>
      <c r="N73" s="59" t="s">
        <v>8</v>
      </c>
      <c r="O73" s="60" t="s">
        <v>8</v>
      </c>
      <c r="P73" s="58" t="s">
        <v>8</v>
      </c>
    </row>
    <row r="74" spans="1:16" ht="15.75" hidden="1">
      <c r="A74" s="156"/>
      <c r="B74" s="61"/>
      <c r="C74" s="62"/>
      <c r="D74" s="63"/>
      <c r="E74" s="63"/>
      <c r="F74" s="64"/>
      <c r="G74" s="65" t="s">
        <v>8</v>
      </c>
      <c r="H74" s="66" t="s">
        <v>8</v>
      </c>
      <c r="I74" s="67" t="s">
        <v>8</v>
      </c>
      <c r="J74" s="65" t="s">
        <v>8</v>
      </c>
      <c r="K74" s="66" t="s">
        <v>8</v>
      </c>
      <c r="L74" s="67" t="s">
        <v>8</v>
      </c>
      <c r="M74" s="65" t="s">
        <v>8</v>
      </c>
      <c r="N74" s="66" t="s">
        <v>8</v>
      </c>
      <c r="O74" s="67" t="s">
        <v>8</v>
      </c>
      <c r="P74" s="65" t="s">
        <v>8</v>
      </c>
    </row>
    <row r="75" spans="1:16" ht="15.75" hidden="1">
      <c r="A75" s="156"/>
      <c r="B75" s="68"/>
      <c r="C75" s="69"/>
      <c r="D75" s="70"/>
      <c r="E75" s="70"/>
      <c r="F75" s="71"/>
      <c r="G75" s="72" t="s">
        <v>8</v>
      </c>
      <c r="H75" s="73" t="s">
        <v>8</v>
      </c>
      <c r="I75" s="74" t="s">
        <v>8</v>
      </c>
      <c r="J75" s="72" t="s">
        <v>8</v>
      </c>
      <c r="K75" s="73" t="s">
        <v>8</v>
      </c>
      <c r="L75" s="74" t="s">
        <v>8</v>
      </c>
      <c r="M75" s="72" t="s">
        <v>8</v>
      </c>
      <c r="N75" s="73" t="s">
        <v>8</v>
      </c>
      <c r="O75" s="74" t="s">
        <v>8</v>
      </c>
      <c r="P75" s="72" t="s">
        <v>8</v>
      </c>
    </row>
    <row r="76" spans="1:16" ht="15.75" hidden="1">
      <c r="A76" s="156"/>
      <c r="B76" s="54"/>
      <c r="C76" s="75"/>
      <c r="D76" s="76"/>
      <c r="E76" s="76"/>
      <c r="F76" s="77"/>
      <c r="G76" s="58" t="s">
        <v>8</v>
      </c>
      <c r="H76" s="59" t="s">
        <v>8</v>
      </c>
      <c r="I76" s="60" t="s">
        <v>8</v>
      </c>
      <c r="J76" s="58" t="s">
        <v>8</v>
      </c>
      <c r="K76" s="59" t="s">
        <v>8</v>
      </c>
      <c r="L76" s="60" t="s">
        <v>8</v>
      </c>
      <c r="M76" s="58" t="s">
        <v>8</v>
      </c>
      <c r="N76" s="59" t="s">
        <v>8</v>
      </c>
      <c r="O76" s="60" t="s">
        <v>8</v>
      </c>
      <c r="P76" s="58" t="s">
        <v>8</v>
      </c>
    </row>
    <row r="77" spans="1:16" ht="15.75" hidden="1">
      <c r="A77" s="156"/>
      <c r="B77" s="61"/>
      <c r="C77" s="62"/>
      <c r="D77" s="63"/>
      <c r="E77" s="63"/>
      <c r="F77" s="64"/>
      <c r="G77" s="65" t="s">
        <v>8</v>
      </c>
      <c r="H77" s="66" t="s">
        <v>8</v>
      </c>
      <c r="I77" s="67" t="s">
        <v>8</v>
      </c>
      <c r="J77" s="65" t="s">
        <v>8</v>
      </c>
      <c r="K77" s="66" t="s">
        <v>8</v>
      </c>
      <c r="L77" s="67" t="s">
        <v>8</v>
      </c>
      <c r="M77" s="65" t="s">
        <v>8</v>
      </c>
      <c r="N77" s="66" t="s">
        <v>8</v>
      </c>
      <c r="O77" s="67" t="s">
        <v>8</v>
      </c>
      <c r="P77" s="65" t="s">
        <v>8</v>
      </c>
    </row>
    <row r="78" spans="1:16" ht="15.75" hidden="1">
      <c r="A78" s="156"/>
      <c r="B78" s="68"/>
      <c r="C78" s="69"/>
      <c r="D78" s="70"/>
      <c r="E78" s="70"/>
      <c r="F78" s="71"/>
      <c r="G78" s="72" t="s">
        <v>8</v>
      </c>
      <c r="H78" s="73" t="s">
        <v>8</v>
      </c>
      <c r="I78" s="74" t="s">
        <v>8</v>
      </c>
      <c r="J78" s="72" t="s">
        <v>8</v>
      </c>
      <c r="K78" s="73" t="s">
        <v>8</v>
      </c>
      <c r="L78" s="74" t="s">
        <v>8</v>
      </c>
      <c r="M78" s="72" t="s">
        <v>8</v>
      </c>
      <c r="N78" s="73" t="s">
        <v>8</v>
      </c>
      <c r="O78" s="74" t="s">
        <v>8</v>
      </c>
      <c r="P78" s="72" t="s">
        <v>8</v>
      </c>
    </row>
    <row r="79" spans="1:16" ht="15.75" hidden="1">
      <c r="A79" s="156"/>
      <c r="B79" s="54"/>
      <c r="C79" s="75"/>
      <c r="D79" s="76"/>
      <c r="E79" s="76"/>
      <c r="F79" s="77"/>
      <c r="G79" s="58" t="s">
        <v>8</v>
      </c>
      <c r="H79" s="59" t="s">
        <v>8</v>
      </c>
      <c r="I79" s="60" t="s">
        <v>8</v>
      </c>
      <c r="J79" s="58" t="s">
        <v>8</v>
      </c>
      <c r="K79" s="59" t="s">
        <v>8</v>
      </c>
      <c r="L79" s="60" t="s">
        <v>8</v>
      </c>
      <c r="M79" s="58" t="s">
        <v>8</v>
      </c>
      <c r="N79" s="59" t="s">
        <v>8</v>
      </c>
      <c r="O79" s="60" t="s">
        <v>8</v>
      </c>
      <c r="P79" s="58" t="s">
        <v>8</v>
      </c>
    </row>
    <row r="80" spans="1:16" ht="15.75" hidden="1">
      <c r="A80" s="156"/>
      <c r="B80" s="61"/>
      <c r="C80" s="62"/>
      <c r="D80" s="63"/>
      <c r="E80" s="63"/>
      <c r="F80" s="64"/>
      <c r="G80" s="65" t="s">
        <v>8</v>
      </c>
      <c r="H80" s="66" t="s">
        <v>8</v>
      </c>
      <c r="I80" s="67" t="s">
        <v>8</v>
      </c>
      <c r="J80" s="65" t="s">
        <v>8</v>
      </c>
      <c r="K80" s="66" t="s">
        <v>8</v>
      </c>
      <c r="L80" s="67" t="s">
        <v>8</v>
      </c>
      <c r="M80" s="65" t="s">
        <v>8</v>
      </c>
      <c r="N80" s="66" t="s">
        <v>8</v>
      </c>
      <c r="O80" s="67" t="s">
        <v>8</v>
      </c>
      <c r="P80" s="65" t="s">
        <v>8</v>
      </c>
    </row>
    <row r="81" spans="1:16" ht="15.75" hidden="1">
      <c r="A81" s="156"/>
      <c r="B81" s="68"/>
      <c r="C81" s="69"/>
      <c r="D81" s="70"/>
      <c r="E81" s="70"/>
      <c r="F81" s="71"/>
      <c r="G81" s="72" t="s">
        <v>8</v>
      </c>
      <c r="H81" s="73" t="s">
        <v>8</v>
      </c>
      <c r="I81" s="74" t="s">
        <v>8</v>
      </c>
      <c r="J81" s="72" t="s">
        <v>8</v>
      </c>
      <c r="K81" s="73" t="s">
        <v>8</v>
      </c>
      <c r="L81" s="74" t="s">
        <v>8</v>
      </c>
      <c r="M81" s="72" t="s">
        <v>8</v>
      </c>
      <c r="N81" s="73" t="s">
        <v>8</v>
      </c>
      <c r="O81" s="74" t="s">
        <v>8</v>
      </c>
      <c r="P81" s="72" t="s">
        <v>8</v>
      </c>
    </row>
    <row r="82" spans="1:16" ht="15.75" hidden="1">
      <c r="A82" s="156"/>
      <c r="B82" s="54"/>
      <c r="C82" s="75"/>
      <c r="D82" s="76"/>
      <c r="E82" s="76"/>
      <c r="F82" s="77"/>
      <c r="G82" s="58" t="s">
        <v>8</v>
      </c>
      <c r="H82" s="59" t="s">
        <v>8</v>
      </c>
      <c r="I82" s="60" t="s">
        <v>8</v>
      </c>
      <c r="J82" s="58" t="s">
        <v>8</v>
      </c>
      <c r="K82" s="59" t="s">
        <v>8</v>
      </c>
      <c r="L82" s="60" t="s">
        <v>8</v>
      </c>
      <c r="M82" s="58" t="s">
        <v>8</v>
      </c>
      <c r="N82" s="59" t="s">
        <v>8</v>
      </c>
      <c r="O82" s="60" t="s">
        <v>8</v>
      </c>
      <c r="P82" s="58" t="s">
        <v>8</v>
      </c>
    </row>
    <row r="83" spans="1:16" ht="15.75" hidden="1">
      <c r="A83" s="156"/>
      <c r="B83" s="61"/>
      <c r="C83" s="62"/>
      <c r="D83" s="63"/>
      <c r="E83" s="63"/>
      <c r="F83" s="64"/>
      <c r="G83" s="65" t="s">
        <v>8</v>
      </c>
      <c r="H83" s="66" t="s">
        <v>8</v>
      </c>
      <c r="I83" s="67" t="s">
        <v>8</v>
      </c>
      <c r="J83" s="65" t="s">
        <v>8</v>
      </c>
      <c r="K83" s="66" t="s">
        <v>8</v>
      </c>
      <c r="L83" s="67" t="s">
        <v>8</v>
      </c>
      <c r="M83" s="65" t="s">
        <v>8</v>
      </c>
      <c r="N83" s="66" t="s">
        <v>8</v>
      </c>
      <c r="O83" s="67" t="s">
        <v>8</v>
      </c>
      <c r="P83" s="65" t="s">
        <v>8</v>
      </c>
    </row>
    <row r="84" spans="1:16" ht="15.75" hidden="1">
      <c r="A84" s="156"/>
      <c r="B84" s="68"/>
      <c r="C84" s="78"/>
      <c r="D84" s="79"/>
      <c r="E84" s="79"/>
      <c r="F84" s="80"/>
      <c r="G84" s="72" t="s">
        <v>8</v>
      </c>
      <c r="H84" s="73" t="s">
        <v>8</v>
      </c>
      <c r="I84" s="74" t="s">
        <v>8</v>
      </c>
      <c r="J84" s="72" t="s">
        <v>8</v>
      </c>
      <c r="K84" s="73" t="s">
        <v>8</v>
      </c>
      <c r="L84" s="74" t="s">
        <v>8</v>
      </c>
      <c r="M84" s="72" t="s">
        <v>8</v>
      </c>
      <c r="N84" s="73" t="s">
        <v>8</v>
      </c>
      <c r="O84" s="74" t="s">
        <v>8</v>
      </c>
      <c r="P84" s="72" t="s">
        <v>8</v>
      </c>
    </row>
    <row r="85" spans="1:16" ht="15.75" hidden="1">
      <c r="A85" s="156" t="s">
        <v>103</v>
      </c>
      <c r="B85" s="54" t="e">
        <f>IF(C85="","",ROW()-69)</f>
        <v>#VALUE!</v>
      </c>
      <c r="C85" s="55" t="e">
        <f ca="1">LEFT(OFFSET(CHOOSE($A$2+1,"",'R1編組表'!$C$44,'R2編組表'!$C$44,"",""),(ROW()-70)*$AA$1,COLUMN()-3),4)</f>
        <v>#VALUE!</v>
      </c>
      <c r="D85" s="56" t="e">
        <f ca="1">LEFT(OFFSET(CHOOSE($A$2+1,"",'R1編組表'!$C$44,'R2編組表'!$C$44,"",""),(ROW()-70)*$AA$1,COLUMN()-3),4)</f>
        <v>#VALUE!</v>
      </c>
      <c r="E85" s="56" t="e">
        <f ca="1">LEFT(OFFSET(CHOOSE($A$2+1,"",'R1編組表'!$C$44,'R2編組表'!$C$44,"",""),(ROW()-70)*$AA$1,COLUMN()-3),4)</f>
        <v>#VALUE!</v>
      </c>
      <c r="F85" s="57" t="e">
        <f ca="1">LEFT(OFFSET(CHOOSE($A$2+1,"",'R1編組表'!$C$44,'R2編組表'!$C$44,"",""),(ROW()-70)*$AA$1,COLUMN()-3),4)</f>
        <v>#VALUE!</v>
      </c>
      <c r="G85" s="58" t="e">
        <f>IF(B85="","",P103+5/60/24)</f>
        <v>#VALUE!</v>
      </c>
      <c r="H85" s="59" t="e">
        <f aca="true" t="shared" si="71" ref="H85:P85">IF($B85="","",G85+H$3*100/60/24)</f>
        <v>#VALUE!</v>
      </c>
      <c r="I85" s="60" t="e">
        <f t="shared" si="71"/>
        <v>#VALUE!</v>
      </c>
      <c r="J85" s="58" t="e">
        <f t="shared" si="71"/>
        <v>#VALUE!</v>
      </c>
      <c r="K85" s="59" t="e">
        <f t="shared" si="71"/>
        <v>#VALUE!</v>
      </c>
      <c r="L85" s="60" t="e">
        <f t="shared" si="71"/>
        <v>#VALUE!</v>
      </c>
      <c r="M85" s="58" t="e">
        <f t="shared" si="71"/>
        <v>#VALUE!</v>
      </c>
      <c r="N85" s="59" t="e">
        <f t="shared" si="71"/>
        <v>#VALUE!</v>
      </c>
      <c r="O85" s="60" t="e">
        <f t="shared" si="71"/>
        <v>#VALUE!</v>
      </c>
      <c r="P85" s="58" t="e">
        <f t="shared" si="71"/>
        <v>#VALUE!</v>
      </c>
    </row>
    <row r="86" spans="1:16" ht="15.75" hidden="1">
      <c r="A86" s="156"/>
      <c r="B86" s="61" t="e">
        <f>IF(C86="","",ROW()-69)</f>
        <v>#VALUE!</v>
      </c>
      <c r="C86" s="62" t="e">
        <f ca="1">LEFT(OFFSET(CHOOSE($A$2+1,"",'R1編組表'!$C$44,'R2編組表'!$C$44,"",""),(ROW()-70)*$AA$1,COLUMN()-3),4)</f>
        <v>#VALUE!</v>
      </c>
      <c r="D86" s="63" t="e">
        <f ca="1">LEFT(OFFSET(CHOOSE($A$2+1,"",'R1編組表'!$C$44,'R2編組表'!$C$44,"",""),(ROW()-70)*$AA$1,COLUMN()-3),4)</f>
        <v>#VALUE!</v>
      </c>
      <c r="E86" s="63" t="e">
        <f ca="1">LEFT(OFFSET(CHOOSE($A$2+1,"",'R1編組表'!$C$44,'R2編組表'!$C$44,"",""),(ROW()-70)*$AA$1,COLUMN()-3),4)</f>
        <v>#VALUE!</v>
      </c>
      <c r="F86" s="64" t="e">
        <f ca="1">LEFT(OFFSET(CHOOSE($A$2+1,"",'R1編組表'!$C$44,'R2編組表'!$C$44,"",""),(ROW()-70)*$AA$1,COLUMN()-3),4)</f>
        <v>#VALUE!</v>
      </c>
      <c r="G86" s="105" t="e">
        <f>IF(B86="","",P104+5/60/24)</f>
        <v>#VALUE!</v>
      </c>
      <c r="H86" s="66" t="e">
        <f aca="true" t="shared" si="72" ref="H86:P86">IF($B86="","",G86+H$3*100/60/24)</f>
        <v>#VALUE!</v>
      </c>
      <c r="I86" s="67" t="e">
        <f t="shared" si="72"/>
        <v>#VALUE!</v>
      </c>
      <c r="J86" s="65" t="e">
        <f t="shared" si="72"/>
        <v>#VALUE!</v>
      </c>
      <c r="K86" s="66" t="e">
        <f t="shared" si="72"/>
        <v>#VALUE!</v>
      </c>
      <c r="L86" s="67" t="e">
        <f t="shared" si="72"/>
        <v>#VALUE!</v>
      </c>
      <c r="M86" s="65" t="e">
        <f t="shared" si="72"/>
        <v>#VALUE!</v>
      </c>
      <c r="N86" s="66" t="e">
        <f t="shared" si="72"/>
        <v>#VALUE!</v>
      </c>
      <c r="O86" s="67" t="e">
        <f t="shared" si="72"/>
        <v>#VALUE!</v>
      </c>
      <c r="P86" s="65" t="e">
        <f t="shared" si="72"/>
        <v>#VALUE!</v>
      </c>
    </row>
    <row r="87" spans="1:16" ht="15.75" hidden="1">
      <c r="A87" s="156"/>
      <c r="B87" s="68" t="e">
        <f>IF(C87="","",ROW()-69)</f>
        <v>#VALUE!</v>
      </c>
      <c r="C87" s="69" t="e">
        <f ca="1">LEFT(OFFSET(CHOOSE($A$2+1,"",'R1編組表'!$C$44,'R2編組表'!$C$44,"",""),(ROW()-70)*$AA$1,COLUMN()-3),4)</f>
        <v>#VALUE!</v>
      </c>
      <c r="D87" s="70" t="e">
        <f ca="1">LEFT(OFFSET(CHOOSE($A$2+1,"",'R1編組表'!$C$44,'R2編組表'!$C$44,"",""),(ROW()-70)*$AA$1,COLUMN()-3),4)</f>
        <v>#VALUE!</v>
      </c>
      <c r="E87" s="70" t="e">
        <f ca="1">LEFT(OFFSET(CHOOSE($A$2+1,"",'R1編組表'!$C$44,'R2編組表'!$C$44,"",""),(ROW()-70)*$AA$1,COLUMN()-3),4)</f>
        <v>#VALUE!</v>
      </c>
      <c r="F87" s="71" t="e">
        <f ca="1">LEFT(OFFSET(CHOOSE($A$2+1,"",'R1編組表'!$C$44,'R2編組表'!$C$44,"",""),(ROW()-70)*$AA$1,COLUMN()-3),4)</f>
        <v>#VALUE!</v>
      </c>
      <c r="G87" s="106" t="e">
        <f>IF(B87="","",P105+5/60/24)</f>
        <v>#VALUE!</v>
      </c>
      <c r="H87" s="73" t="e">
        <f aca="true" t="shared" si="73" ref="H87:P87">IF($B87="","",G87+H$3*100/60/24)</f>
        <v>#VALUE!</v>
      </c>
      <c r="I87" s="74" t="e">
        <f t="shared" si="73"/>
        <v>#VALUE!</v>
      </c>
      <c r="J87" s="72" t="e">
        <f t="shared" si="73"/>
        <v>#VALUE!</v>
      </c>
      <c r="K87" s="73" t="e">
        <f t="shared" si="73"/>
        <v>#VALUE!</v>
      </c>
      <c r="L87" s="74" t="e">
        <f t="shared" si="73"/>
        <v>#VALUE!</v>
      </c>
      <c r="M87" s="72" t="e">
        <f t="shared" si="73"/>
        <v>#VALUE!</v>
      </c>
      <c r="N87" s="73" t="e">
        <f t="shared" si="73"/>
        <v>#VALUE!</v>
      </c>
      <c r="O87" s="74" t="e">
        <f t="shared" si="73"/>
        <v>#VALUE!</v>
      </c>
      <c r="P87" s="72" t="e">
        <f t="shared" si="73"/>
        <v>#VALUE!</v>
      </c>
    </row>
    <row r="88" spans="1:16" ht="15.75" hidden="1">
      <c r="A88" s="156"/>
      <c r="B88" s="54"/>
      <c r="C88" s="75"/>
      <c r="D88" s="76"/>
      <c r="E88" s="76"/>
      <c r="F88" s="77"/>
      <c r="G88" s="58" t="s">
        <v>8</v>
      </c>
      <c r="H88" s="59" t="s">
        <v>8</v>
      </c>
      <c r="I88" s="60" t="s">
        <v>8</v>
      </c>
      <c r="J88" s="58" t="s">
        <v>8</v>
      </c>
      <c r="K88" s="59" t="s">
        <v>8</v>
      </c>
      <c r="L88" s="60" t="s">
        <v>8</v>
      </c>
      <c r="M88" s="58" t="s">
        <v>8</v>
      </c>
      <c r="N88" s="59" t="s">
        <v>8</v>
      </c>
      <c r="O88" s="60" t="s">
        <v>8</v>
      </c>
      <c r="P88" s="58" t="s">
        <v>8</v>
      </c>
    </row>
    <row r="89" spans="1:16" ht="15.75" hidden="1">
      <c r="A89" s="156"/>
      <c r="B89" s="61"/>
      <c r="C89" s="62"/>
      <c r="D89" s="63"/>
      <c r="E89" s="63"/>
      <c r="F89" s="64"/>
      <c r="G89" s="65" t="s">
        <v>8</v>
      </c>
      <c r="H89" s="66" t="s">
        <v>8</v>
      </c>
      <c r="I89" s="67" t="s">
        <v>8</v>
      </c>
      <c r="J89" s="65" t="s">
        <v>8</v>
      </c>
      <c r="K89" s="66" t="s">
        <v>8</v>
      </c>
      <c r="L89" s="67" t="s">
        <v>8</v>
      </c>
      <c r="M89" s="65" t="s">
        <v>8</v>
      </c>
      <c r="N89" s="66" t="s">
        <v>8</v>
      </c>
      <c r="O89" s="67" t="s">
        <v>8</v>
      </c>
      <c r="P89" s="65" t="s">
        <v>8</v>
      </c>
    </row>
    <row r="90" spans="1:16" ht="15.75" hidden="1">
      <c r="A90" s="156"/>
      <c r="B90" s="68"/>
      <c r="C90" s="69"/>
      <c r="D90" s="70"/>
      <c r="E90" s="70"/>
      <c r="F90" s="71"/>
      <c r="G90" s="72" t="s">
        <v>8</v>
      </c>
      <c r="H90" s="73" t="s">
        <v>8</v>
      </c>
      <c r="I90" s="74" t="s">
        <v>8</v>
      </c>
      <c r="J90" s="72" t="s">
        <v>8</v>
      </c>
      <c r="K90" s="73" t="s">
        <v>8</v>
      </c>
      <c r="L90" s="74" t="s">
        <v>8</v>
      </c>
      <c r="M90" s="72" t="s">
        <v>8</v>
      </c>
      <c r="N90" s="73" t="s">
        <v>8</v>
      </c>
      <c r="O90" s="74" t="s">
        <v>8</v>
      </c>
      <c r="P90" s="72" t="s">
        <v>8</v>
      </c>
    </row>
    <row r="91" spans="1:16" ht="15.75" hidden="1">
      <c r="A91" s="156"/>
      <c r="B91" s="54"/>
      <c r="C91" s="75"/>
      <c r="D91" s="76"/>
      <c r="E91" s="76"/>
      <c r="F91" s="77"/>
      <c r="G91" s="58" t="s">
        <v>8</v>
      </c>
      <c r="H91" s="59" t="s">
        <v>8</v>
      </c>
      <c r="I91" s="60" t="s">
        <v>8</v>
      </c>
      <c r="J91" s="58" t="s">
        <v>8</v>
      </c>
      <c r="K91" s="59" t="s">
        <v>8</v>
      </c>
      <c r="L91" s="60" t="s">
        <v>8</v>
      </c>
      <c r="M91" s="58" t="s">
        <v>8</v>
      </c>
      <c r="N91" s="59" t="s">
        <v>8</v>
      </c>
      <c r="O91" s="60" t="s">
        <v>8</v>
      </c>
      <c r="P91" s="58" t="s">
        <v>8</v>
      </c>
    </row>
    <row r="92" spans="1:16" ht="15.75" hidden="1">
      <c r="A92" s="156"/>
      <c r="B92" s="61"/>
      <c r="C92" s="62"/>
      <c r="D92" s="63"/>
      <c r="E92" s="63"/>
      <c r="F92" s="64"/>
      <c r="G92" s="65" t="s">
        <v>8</v>
      </c>
      <c r="H92" s="66" t="s">
        <v>8</v>
      </c>
      <c r="I92" s="67" t="s">
        <v>8</v>
      </c>
      <c r="J92" s="65" t="s">
        <v>8</v>
      </c>
      <c r="K92" s="66" t="s">
        <v>8</v>
      </c>
      <c r="L92" s="67" t="s">
        <v>8</v>
      </c>
      <c r="M92" s="65" t="s">
        <v>8</v>
      </c>
      <c r="N92" s="66" t="s">
        <v>8</v>
      </c>
      <c r="O92" s="67" t="s">
        <v>8</v>
      </c>
      <c r="P92" s="65" t="s">
        <v>8</v>
      </c>
    </row>
    <row r="93" spans="1:16" ht="15.75" hidden="1">
      <c r="A93" s="156"/>
      <c r="B93" s="68"/>
      <c r="C93" s="69"/>
      <c r="D93" s="70"/>
      <c r="E93" s="70"/>
      <c r="F93" s="71"/>
      <c r="G93" s="72" t="s">
        <v>8</v>
      </c>
      <c r="H93" s="73" t="s">
        <v>8</v>
      </c>
      <c r="I93" s="74" t="s">
        <v>8</v>
      </c>
      <c r="J93" s="72" t="s">
        <v>8</v>
      </c>
      <c r="K93" s="73" t="s">
        <v>8</v>
      </c>
      <c r="L93" s="74" t="s">
        <v>8</v>
      </c>
      <c r="M93" s="72" t="s">
        <v>8</v>
      </c>
      <c r="N93" s="73" t="s">
        <v>8</v>
      </c>
      <c r="O93" s="74" t="s">
        <v>8</v>
      </c>
      <c r="P93" s="72" t="s">
        <v>8</v>
      </c>
    </row>
    <row r="94" spans="1:16" ht="15.75" hidden="1">
      <c r="A94" s="156"/>
      <c r="B94" s="54"/>
      <c r="C94" s="75"/>
      <c r="D94" s="76"/>
      <c r="E94" s="76"/>
      <c r="F94" s="77"/>
      <c r="G94" s="58" t="s">
        <v>8</v>
      </c>
      <c r="H94" s="59" t="s">
        <v>8</v>
      </c>
      <c r="I94" s="60" t="s">
        <v>8</v>
      </c>
      <c r="J94" s="58" t="s">
        <v>8</v>
      </c>
      <c r="K94" s="59" t="s">
        <v>8</v>
      </c>
      <c r="L94" s="60" t="s">
        <v>8</v>
      </c>
      <c r="M94" s="58" t="s">
        <v>8</v>
      </c>
      <c r="N94" s="59" t="s">
        <v>8</v>
      </c>
      <c r="O94" s="60" t="s">
        <v>8</v>
      </c>
      <c r="P94" s="58" t="s">
        <v>8</v>
      </c>
    </row>
    <row r="95" spans="1:16" ht="15.75" hidden="1">
      <c r="A95" s="156"/>
      <c r="B95" s="61"/>
      <c r="C95" s="62"/>
      <c r="D95" s="63"/>
      <c r="E95" s="63"/>
      <c r="F95" s="64"/>
      <c r="G95" s="65" t="s">
        <v>8</v>
      </c>
      <c r="H95" s="66" t="s">
        <v>8</v>
      </c>
      <c r="I95" s="67" t="s">
        <v>8</v>
      </c>
      <c r="J95" s="65" t="s">
        <v>8</v>
      </c>
      <c r="K95" s="66" t="s">
        <v>8</v>
      </c>
      <c r="L95" s="67" t="s">
        <v>8</v>
      </c>
      <c r="M95" s="65" t="s">
        <v>8</v>
      </c>
      <c r="N95" s="66" t="s">
        <v>8</v>
      </c>
      <c r="O95" s="67" t="s">
        <v>8</v>
      </c>
      <c r="P95" s="65" t="s">
        <v>8</v>
      </c>
    </row>
    <row r="96" spans="1:16" ht="15.75" hidden="1">
      <c r="A96" s="156"/>
      <c r="B96" s="68"/>
      <c r="C96" s="69"/>
      <c r="D96" s="70"/>
      <c r="E96" s="70"/>
      <c r="F96" s="71"/>
      <c r="G96" s="72" t="s">
        <v>8</v>
      </c>
      <c r="H96" s="73" t="s">
        <v>8</v>
      </c>
      <c r="I96" s="74" t="s">
        <v>8</v>
      </c>
      <c r="J96" s="72" t="s">
        <v>8</v>
      </c>
      <c r="K96" s="73" t="s">
        <v>8</v>
      </c>
      <c r="L96" s="74" t="s">
        <v>8</v>
      </c>
      <c r="M96" s="72" t="s">
        <v>8</v>
      </c>
      <c r="N96" s="73" t="s">
        <v>8</v>
      </c>
      <c r="O96" s="74" t="s">
        <v>8</v>
      </c>
      <c r="P96" s="72" t="s">
        <v>8</v>
      </c>
    </row>
    <row r="97" spans="1:16" ht="15.75" hidden="1">
      <c r="A97" s="156"/>
      <c r="B97" s="54"/>
      <c r="C97" s="75"/>
      <c r="D97" s="76"/>
      <c r="E97" s="76"/>
      <c r="F97" s="77"/>
      <c r="G97" s="58" t="s">
        <v>8</v>
      </c>
      <c r="H97" s="59" t="s">
        <v>8</v>
      </c>
      <c r="I97" s="60" t="s">
        <v>8</v>
      </c>
      <c r="J97" s="58" t="s">
        <v>8</v>
      </c>
      <c r="K97" s="59" t="s">
        <v>8</v>
      </c>
      <c r="L97" s="60" t="s">
        <v>8</v>
      </c>
      <c r="M97" s="58" t="s">
        <v>8</v>
      </c>
      <c r="N97" s="59" t="s">
        <v>8</v>
      </c>
      <c r="O97" s="60" t="s">
        <v>8</v>
      </c>
      <c r="P97" s="58" t="s">
        <v>8</v>
      </c>
    </row>
    <row r="98" spans="1:16" ht="15.75" hidden="1">
      <c r="A98" s="156"/>
      <c r="B98" s="61"/>
      <c r="C98" s="62"/>
      <c r="D98" s="63"/>
      <c r="E98" s="63"/>
      <c r="F98" s="64"/>
      <c r="G98" s="65" t="s">
        <v>8</v>
      </c>
      <c r="H98" s="66" t="s">
        <v>8</v>
      </c>
      <c r="I98" s="67" t="s">
        <v>8</v>
      </c>
      <c r="J98" s="65" t="s">
        <v>8</v>
      </c>
      <c r="K98" s="66" t="s">
        <v>8</v>
      </c>
      <c r="L98" s="67" t="s">
        <v>8</v>
      </c>
      <c r="M98" s="65" t="s">
        <v>8</v>
      </c>
      <c r="N98" s="66" t="s">
        <v>8</v>
      </c>
      <c r="O98" s="67" t="s">
        <v>8</v>
      </c>
      <c r="P98" s="65" t="s">
        <v>8</v>
      </c>
    </row>
    <row r="99" spans="1:16" ht="15.75" hidden="1">
      <c r="A99" s="156"/>
      <c r="B99" s="68"/>
      <c r="C99" s="78"/>
      <c r="D99" s="79"/>
      <c r="E99" s="79"/>
      <c r="F99" s="80"/>
      <c r="G99" s="72" t="s">
        <v>8</v>
      </c>
      <c r="H99" s="73" t="s">
        <v>8</v>
      </c>
      <c r="I99" s="74" t="s">
        <v>8</v>
      </c>
      <c r="J99" s="72" t="s">
        <v>8</v>
      </c>
      <c r="K99" s="73" t="s">
        <v>8</v>
      </c>
      <c r="L99" s="74" t="s">
        <v>8</v>
      </c>
      <c r="M99" s="72" t="s">
        <v>8</v>
      </c>
      <c r="N99" s="73" t="s">
        <v>8</v>
      </c>
      <c r="O99" s="74" t="s">
        <v>8</v>
      </c>
      <c r="P99" s="72" t="s">
        <v>8</v>
      </c>
    </row>
    <row r="100" spans="1:16" ht="15.75" hidden="1">
      <c r="A100" s="157" t="str">
        <f>A1</f>
        <v>中華民國103年渣打全國業餘高爾夫冬季排名賽</v>
      </c>
      <c r="B100" s="157"/>
      <c r="C100" s="157"/>
      <c r="D100" s="157"/>
      <c r="E100" s="157"/>
      <c r="F100" s="157"/>
      <c r="G100" s="49" t="s">
        <v>100</v>
      </c>
      <c r="H100" s="49">
        <v>10</v>
      </c>
      <c r="I100" s="49">
        <v>11</v>
      </c>
      <c r="J100" s="49">
        <v>12</v>
      </c>
      <c r="K100" s="49">
        <v>13</v>
      </c>
      <c r="L100" s="49">
        <v>14</v>
      </c>
      <c r="M100" s="49">
        <v>15</v>
      </c>
      <c r="N100" s="49">
        <v>16</v>
      </c>
      <c r="O100" s="49">
        <v>17</v>
      </c>
      <c r="P100" s="49">
        <v>18</v>
      </c>
    </row>
    <row r="101" spans="1:16" ht="15.75" hidden="1">
      <c r="A101" s="159">
        <f>A2</f>
        <v>4</v>
      </c>
      <c r="B101" s="159"/>
      <c r="C101" s="159"/>
      <c r="D101" s="81"/>
      <c r="E101" s="160">
        <f>E2</f>
        <v>41985</v>
      </c>
      <c r="F101" s="161"/>
      <c r="G101" s="49" t="s">
        <v>101</v>
      </c>
      <c r="H101" s="51">
        <f aca="true" t="shared" si="74" ref="H101:P101">H35</f>
        <v>4</v>
      </c>
      <c r="I101" s="49">
        <f t="shared" si="74"/>
        <v>3</v>
      </c>
      <c r="J101" s="49">
        <f t="shared" si="74"/>
        <v>4</v>
      </c>
      <c r="K101" s="49">
        <f t="shared" si="74"/>
        <v>5</v>
      </c>
      <c r="L101" s="49">
        <f t="shared" si="74"/>
        <v>4</v>
      </c>
      <c r="M101" s="49">
        <f t="shared" si="74"/>
        <v>4</v>
      </c>
      <c r="N101" s="49">
        <f t="shared" si="74"/>
        <v>5</v>
      </c>
      <c r="O101" s="49">
        <f t="shared" si="74"/>
        <v>3</v>
      </c>
      <c r="P101" s="49">
        <f t="shared" si="74"/>
        <v>4</v>
      </c>
    </row>
    <row r="102" spans="1:16" ht="15.75" hidden="1">
      <c r="A102" s="163" t="str">
        <f>A3</f>
        <v>清泉崗高爾夫球場</v>
      </c>
      <c r="B102" s="163"/>
      <c r="C102" s="163"/>
      <c r="D102" s="163"/>
      <c r="E102" s="163"/>
      <c r="F102" s="163"/>
      <c r="G102" s="52">
        <v>10</v>
      </c>
      <c r="H102" s="53">
        <f aca="true" t="shared" si="75" ref="H102:P102">H36</f>
        <v>0.15</v>
      </c>
      <c r="I102" s="53">
        <f t="shared" si="75"/>
        <v>0.12</v>
      </c>
      <c r="J102" s="53">
        <f t="shared" si="75"/>
        <v>0.15</v>
      </c>
      <c r="K102" s="53">
        <f t="shared" si="75"/>
        <v>0.18</v>
      </c>
      <c r="L102" s="53">
        <f t="shared" si="75"/>
        <v>0.15</v>
      </c>
      <c r="M102" s="53">
        <f t="shared" si="75"/>
        <v>0.15</v>
      </c>
      <c r="N102" s="53">
        <f t="shared" si="75"/>
        <v>0.18</v>
      </c>
      <c r="O102" s="53">
        <f t="shared" si="75"/>
        <v>0.12</v>
      </c>
      <c r="P102" s="53">
        <f t="shared" si="75"/>
        <v>0.15</v>
      </c>
    </row>
    <row r="103" spans="1:16" ht="15.75" hidden="1">
      <c r="A103" s="156" t="s">
        <v>103</v>
      </c>
      <c r="B103" s="82" t="e">
        <f aca="true" t="shared" si="76" ref="B103:F105">B85</f>
        <v>#VALUE!</v>
      </c>
      <c r="C103" s="55" t="e">
        <f t="shared" si="76"/>
        <v>#VALUE!</v>
      </c>
      <c r="D103" s="76" t="e">
        <f t="shared" si="76"/>
        <v>#VALUE!</v>
      </c>
      <c r="E103" s="76" t="e">
        <f t="shared" si="76"/>
        <v>#VALUE!</v>
      </c>
      <c r="F103" s="83" t="e">
        <f t="shared" si="76"/>
        <v>#VALUE!</v>
      </c>
      <c r="G103" s="58" t="e">
        <f>IF(B103="","",'基本資料'!$B$7+'基本資料'!$L$7*(B103-1)/60/24)</f>
        <v>#VALUE!</v>
      </c>
      <c r="H103" s="59" t="e">
        <f aca="true" t="shared" si="77" ref="H103:P103">IF($B103="","",G103+H$36*100/60/24)</f>
        <v>#VALUE!</v>
      </c>
      <c r="I103" s="60" t="e">
        <f t="shared" si="77"/>
        <v>#VALUE!</v>
      </c>
      <c r="J103" s="58" t="e">
        <f t="shared" si="77"/>
        <v>#VALUE!</v>
      </c>
      <c r="K103" s="59" t="e">
        <f t="shared" si="77"/>
        <v>#VALUE!</v>
      </c>
      <c r="L103" s="60" t="e">
        <f t="shared" si="77"/>
        <v>#VALUE!</v>
      </c>
      <c r="M103" s="58" t="e">
        <f t="shared" si="77"/>
        <v>#VALUE!</v>
      </c>
      <c r="N103" s="59" t="e">
        <f t="shared" si="77"/>
        <v>#VALUE!</v>
      </c>
      <c r="O103" s="60" t="e">
        <f t="shared" si="77"/>
        <v>#VALUE!</v>
      </c>
      <c r="P103" s="58" t="e">
        <f t="shared" si="77"/>
        <v>#VALUE!</v>
      </c>
    </row>
    <row r="104" spans="1:16" ht="15.75" hidden="1">
      <c r="A104" s="156"/>
      <c r="B104" s="84" t="e">
        <f t="shared" si="76"/>
        <v>#VALUE!</v>
      </c>
      <c r="C104" s="63" t="e">
        <f t="shared" si="76"/>
        <v>#VALUE!</v>
      </c>
      <c r="D104" s="63" t="e">
        <f t="shared" si="76"/>
        <v>#VALUE!</v>
      </c>
      <c r="E104" s="63" t="e">
        <f t="shared" si="76"/>
        <v>#VALUE!</v>
      </c>
      <c r="F104" s="85" t="e">
        <f t="shared" si="76"/>
        <v>#VALUE!</v>
      </c>
      <c r="G104" s="65" t="e">
        <f>IF(B104="","",'基本資料'!$B$7+'基本資料'!$L$7*(B104-1)/60/24)</f>
        <v>#VALUE!</v>
      </c>
      <c r="H104" s="66" t="e">
        <f aca="true" t="shared" si="78" ref="H104:P104">IF($B104="","",G104+H$36*100/60/24)</f>
        <v>#VALUE!</v>
      </c>
      <c r="I104" s="67" t="e">
        <f t="shared" si="78"/>
        <v>#VALUE!</v>
      </c>
      <c r="J104" s="65" t="e">
        <f t="shared" si="78"/>
        <v>#VALUE!</v>
      </c>
      <c r="K104" s="66" t="e">
        <f t="shared" si="78"/>
        <v>#VALUE!</v>
      </c>
      <c r="L104" s="67" t="e">
        <f t="shared" si="78"/>
        <v>#VALUE!</v>
      </c>
      <c r="M104" s="65" t="e">
        <f t="shared" si="78"/>
        <v>#VALUE!</v>
      </c>
      <c r="N104" s="66" t="e">
        <f t="shared" si="78"/>
        <v>#VALUE!</v>
      </c>
      <c r="O104" s="67" t="e">
        <f t="shared" si="78"/>
        <v>#VALUE!</v>
      </c>
      <c r="P104" s="65" t="e">
        <f t="shared" si="78"/>
        <v>#VALUE!</v>
      </c>
    </row>
    <row r="105" spans="1:16" ht="15.75" hidden="1">
      <c r="A105" s="156"/>
      <c r="B105" s="86" t="e">
        <f t="shared" si="76"/>
        <v>#VALUE!</v>
      </c>
      <c r="C105" s="70" t="e">
        <f t="shared" si="76"/>
        <v>#VALUE!</v>
      </c>
      <c r="D105" s="70" t="e">
        <f t="shared" si="76"/>
        <v>#VALUE!</v>
      </c>
      <c r="E105" s="70" t="e">
        <f t="shared" si="76"/>
        <v>#VALUE!</v>
      </c>
      <c r="F105" s="87" t="e">
        <f t="shared" si="76"/>
        <v>#VALUE!</v>
      </c>
      <c r="G105" s="72" t="e">
        <f>IF(B105="","",'基本資料'!$B$7+'基本資料'!$L$7*(B105-1)/60/24)</f>
        <v>#VALUE!</v>
      </c>
      <c r="H105" s="73" t="e">
        <f aca="true" t="shared" si="79" ref="H105:P105">IF($B105="","",G105+H$36*100/60/24)</f>
        <v>#VALUE!</v>
      </c>
      <c r="I105" s="74" t="e">
        <f t="shared" si="79"/>
        <v>#VALUE!</v>
      </c>
      <c r="J105" s="72" t="e">
        <f t="shared" si="79"/>
        <v>#VALUE!</v>
      </c>
      <c r="K105" s="73" t="e">
        <f t="shared" si="79"/>
        <v>#VALUE!</v>
      </c>
      <c r="L105" s="74" t="e">
        <f t="shared" si="79"/>
        <v>#VALUE!</v>
      </c>
      <c r="M105" s="72" t="e">
        <f t="shared" si="79"/>
        <v>#VALUE!</v>
      </c>
      <c r="N105" s="73" t="e">
        <f t="shared" si="79"/>
        <v>#VALUE!</v>
      </c>
      <c r="O105" s="74" t="e">
        <f t="shared" si="79"/>
        <v>#VALUE!</v>
      </c>
      <c r="P105" s="72" t="e">
        <f t="shared" si="79"/>
        <v>#VALUE!</v>
      </c>
    </row>
    <row r="106" spans="1:16" ht="15.75" hidden="1">
      <c r="A106" s="156"/>
      <c r="B106" s="82">
        <f aca="true" t="shared" si="80" ref="B106:B117">B88</f>
        <v>0</v>
      </c>
      <c r="C106" s="76"/>
      <c r="D106" s="76"/>
      <c r="E106" s="76"/>
      <c r="F106" s="83"/>
      <c r="G106" s="58" t="s">
        <v>8</v>
      </c>
      <c r="H106" s="59" t="s">
        <v>8</v>
      </c>
      <c r="I106" s="60" t="s">
        <v>8</v>
      </c>
      <c r="J106" s="58" t="s">
        <v>8</v>
      </c>
      <c r="K106" s="59" t="s">
        <v>8</v>
      </c>
      <c r="L106" s="60" t="s">
        <v>8</v>
      </c>
      <c r="M106" s="58" t="s">
        <v>8</v>
      </c>
      <c r="N106" s="59" t="s">
        <v>8</v>
      </c>
      <c r="O106" s="60" t="s">
        <v>8</v>
      </c>
      <c r="P106" s="58" t="s">
        <v>8</v>
      </c>
    </row>
    <row r="107" spans="1:16" ht="15.75" hidden="1">
      <c r="A107" s="156"/>
      <c r="B107" s="84">
        <f t="shared" si="80"/>
        <v>0</v>
      </c>
      <c r="C107" s="63"/>
      <c r="D107" s="63"/>
      <c r="E107" s="63"/>
      <c r="F107" s="85"/>
      <c r="G107" s="65" t="s">
        <v>8</v>
      </c>
      <c r="H107" s="66" t="s">
        <v>8</v>
      </c>
      <c r="I107" s="67" t="s">
        <v>8</v>
      </c>
      <c r="J107" s="65" t="s">
        <v>8</v>
      </c>
      <c r="K107" s="66" t="s">
        <v>8</v>
      </c>
      <c r="L107" s="67" t="s">
        <v>8</v>
      </c>
      <c r="M107" s="65" t="s">
        <v>8</v>
      </c>
      <c r="N107" s="66" t="s">
        <v>8</v>
      </c>
      <c r="O107" s="67" t="s">
        <v>8</v>
      </c>
      <c r="P107" s="65" t="s">
        <v>8</v>
      </c>
    </row>
    <row r="108" spans="1:16" ht="15.75" hidden="1">
      <c r="A108" s="156"/>
      <c r="B108" s="86">
        <f t="shared" si="80"/>
        <v>0</v>
      </c>
      <c r="C108" s="70"/>
      <c r="D108" s="70"/>
      <c r="E108" s="70"/>
      <c r="F108" s="87"/>
      <c r="G108" s="72" t="s">
        <v>8</v>
      </c>
      <c r="H108" s="73" t="s">
        <v>8</v>
      </c>
      <c r="I108" s="74" t="s">
        <v>8</v>
      </c>
      <c r="J108" s="72" t="s">
        <v>8</v>
      </c>
      <c r="K108" s="73" t="s">
        <v>8</v>
      </c>
      <c r="L108" s="74" t="s">
        <v>8</v>
      </c>
      <c r="M108" s="72" t="s">
        <v>8</v>
      </c>
      <c r="N108" s="73" t="s">
        <v>8</v>
      </c>
      <c r="O108" s="74" t="s">
        <v>8</v>
      </c>
      <c r="P108" s="72" t="s">
        <v>8</v>
      </c>
    </row>
    <row r="109" spans="1:16" ht="15.75" hidden="1">
      <c r="A109" s="156"/>
      <c r="B109" s="82">
        <f t="shared" si="80"/>
        <v>0</v>
      </c>
      <c r="C109" s="76"/>
      <c r="D109" s="76"/>
      <c r="E109" s="76"/>
      <c r="F109" s="83"/>
      <c r="G109" s="58" t="s">
        <v>8</v>
      </c>
      <c r="H109" s="59" t="s">
        <v>8</v>
      </c>
      <c r="I109" s="60" t="s">
        <v>8</v>
      </c>
      <c r="J109" s="58" t="s">
        <v>8</v>
      </c>
      <c r="K109" s="59" t="s">
        <v>8</v>
      </c>
      <c r="L109" s="60" t="s">
        <v>8</v>
      </c>
      <c r="M109" s="58" t="s">
        <v>8</v>
      </c>
      <c r="N109" s="59" t="s">
        <v>8</v>
      </c>
      <c r="O109" s="60" t="s">
        <v>8</v>
      </c>
      <c r="P109" s="58" t="s">
        <v>8</v>
      </c>
    </row>
    <row r="110" spans="1:16" ht="15.75" hidden="1">
      <c r="A110" s="156"/>
      <c r="B110" s="84">
        <f t="shared" si="80"/>
        <v>0</v>
      </c>
      <c r="C110" s="63"/>
      <c r="D110" s="63"/>
      <c r="E110" s="63"/>
      <c r="F110" s="85"/>
      <c r="G110" s="65" t="s">
        <v>8</v>
      </c>
      <c r="H110" s="66" t="s">
        <v>8</v>
      </c>
      <c r="I110" s="67" t="s">
        <v>8</v>
      </c>
      <c r="J110" s="65" t="s">
        <v>8</v>
      </c>
      <c r="K110" s="66" t="s">
        <v>8</v>
      </c>
      <c r="L110" s="67" t="s">
        <v>8</v>
      </c>
      <c r="M110" s="65" t="s">
        <v>8</v>
      </c>
      <c r="N110" s="66" t="s">
        <v>8</v>
      </c>
      <c r="O110" s="67" t="s">
        <v>8</v>
      </c>
      <c r="P110" s="65" t="s">
        <v>8</v>
      </c>
    </row>
    <row r="111" spans="1:16" ht="15.75" hidden="1">
      <c r="A111" s="156"/>
      <c r="B111" s="86">
        <f t="shared" si="80"/>
        <v>0</v>
      </c>
      <c r="C111" s="70"/>
      <c r="D111" s="70"/>
      <c r="E111" s="70"/>
      <c r="F111" s="87"/>
      <c r="G111" s="72" t="s">
        <v>8</v>
      </c>
      <c r="H111" s="73" t="s">
        <v>8</v>
      </c>
      <c r="I111" s="74" t="s">
        <v>8</v>
      </c>
      <c r="J111" s="72" t="s">
        <v>8</v>
      </c>
      <c r="K111" s="73" t="s">
        <v>8</v>
      </c>
      <c r="L111" s="74" t="s">
        <v>8</v>
      </c>
      <c r="M111" s="72" t="s">
        <v>8</v>
      </c>
      <c r="N111" s="73" t="s">
        <v>8</v>
      </c>
      <c r="O111" s="74" t="s">
        <v>8</v>
      </c>
      <c r="P111" s="72" t="s">
        <v>8</v>
      </c>
    </row>
    <row r="112" spans="1:16" ht="15.75" hidden="1">
      <c r="A112" s="156"/>
      <c r="B112" s="82">
        <f t="shared" si="80"/>
        <v>0</v>
      </c>
      <c r="C112" s="76"/>
      <c r="D112" s="76"/>
      <c r="E112" s="76"/>
      <c r="F112" s="83"/>
      <c r="G112" s="58" t="s">
        <v>8</v>
      </c>
      <c r="H112" s="59" t="s">
        <v>8</v>
      </c>
      <c r="I112" s="60" t="s">
        <v>8</v>
      </c>
      <c r="J112" s="58" t="s">
        <v>8</v>
      </c>
      <c r="K112" s="59" t="s">
        <v>8</v>
      </c>
      <c r="L112" s="60" t="s">
        <v>8</v>
      </c>
      <c r="M112" s="58" t="s">
        <v>8</v>
      </c>
      <c r="N112" s="59" t="s">
        <v>8</v>
      </c>
      <c r="O112" s="60" t="s">
        <v>8</v>
      </c>
      <c r="P112" s="58" t="s">
        <v>8</v>
      </c>
    </row>
    <row r="113" spans="1:16" ht="15.75" hidden="1">
      <c r="A113" s="156"/>
      <c r="B113" s="84">
        <f t="shared" si="80"/>
        <v>0</v>
      </c>
      <c r="C113" s="63"/>
      <c r="D113" s="63"/>
      <c r="E113" s="63"/>
      <c r="F113" s="85"/>
      <c r="G113" s="65" t="s">
        <v>8</v>
      </c>
      <c r="H113" s="66" t="s">
        <v>8</v>
      </c>
      <c r="I113" s="67" t="s">
        <v>8</v>
      </c>
      <c r="J113" s="65" t="s">
        <v>8</v>
      </c>
      <c r="K113" s="66" t="s">
        <v>8</v>
      </c>
      <c r="L113" s="67" t="s">
        <v>8</v>
      </c>
      <c r="M113" s="65" t="s">
        <v>8</v>
      </c>
      <c r="N113" s="66" t="s">
        <v>8</v>
      </c>
      <c r="O113" s="67" t="s">
        <v>8</v>
      </c>
      <c r="P113" s="65" t="s">
        <v>8</v>
      </c>
    </row>
    <row r="114" spans="1:16" ht="15.75" hidden="1">
      <c r="A114" s="156"/>
      <c r="B114" s="86">
        <f t="shared" si="80"/>
        <v>0</v>
      </c>
      <c r="C114" s="70"/>
      <c r="D114" s="70"/>
      <c r="E114" s="70"/>
      <c r="F114" s="87"/>
      <c r="G114" s="72" t="s">
        <v>8</v>
      </c>
      <c r="H114" s="73" t="s">
        <v>8</v>
      </c>
      <c r="I114" s="74" t="s">
        <v>8</v>
      </c>
      <c r="J114" s="72" t="s">
        <v>8</v>
      </c>
      <c r="K114" s="73" t="s">
        <v>8</v>
      </c>
      <c r="L114" s="74" t="s">
        <v>8</v>
      </c>
      <c r="M114" s="72" t="s">
        <v>8</v>
      </c>
      <c r="N114" s="73" t="s">
        <v>8</v>
      </c>
      <c r="O114" s="74" t="s">
        <v>8</v>
      </c>
      <c r="P114" s="72" t="s">
        <v>8</v>
      </c>
    </row>
    <row r="115" spans="1:16" ht="15.75" hidden="1">
      <c r="A115" s="156"/>
      <c r="B115" s="82">
        <f t="shared" si="80"/>
        <v>0</v>
      </c>
      <c r="C115" s="76" t="s">
        <v>8</v>
      </c>
      <c r="D115" s="76" t="s">
        <v>8</v>
      </c>
      <c r="E115" s="76"/>
      <c r="F115" s="83" t="s">
        <v>8</v>
      </c>
      <c r="G115" s="58" t="s">
        <v>8</v>
      </c>
      <c r="H115" s="59" t="s">
        <v>8</v>
      </c>
      <c r="I115" s="60" t="s">
        <v>8</v>
      </c>
      <c r="J115" s="58" t="s">
        <v>8</v>
      </c>
      <c r="K115" s="59" t="s">
        <v>8</v>
      </c>
      <c r="L115" s="60" t="s">
        <v>8</v>
      </c>
      <c r="M115" s="58" t="s">
        <v>8</v>
      </c>
      <c r="N115" s="59" t="s">
        <v>8</v>
      </c>
      <c r="O115" s="60" t="s">
        <v>8</v>
      </c>
      <c r="P115" s="58" t="s">
        <v>8</v>
      </c>
    </row>
    <row r="116" spans="1:16" ht="15.75" hidden="1">
      <c r="A116" s="156"/>
      <c r="B116" s="84">
        <f t="shared" si="80"/>
        <v>0</v>
      </c>
      <c r="C116" s="63" t="s">
        <v>8</v>
      </c>
      <c r="D116" s="63" t="s">
        <v>8</v>
      </c>
      <c r="E116" s="63"/>
      <c r="F116" s="85" t="s">
        <v>8</v>
      </c>
      <c r="G116" s="65" t="s">
        <v>8</v>
      </c>
      <c r="H116" s="66" t="s">
        <v>8</v>
      </c>
      <c r="I116" s="67" t="s">
        <v>8</v>
      </c>
      <c r="J116" s="65" t="s">
        <v>8</v>
      </c>
      <c r="K116" s="66" t="s">
        <v>8</v>
      </c>
      <c r="L116" s="67" t="s">
        <v>8</v>
      </c>
      <c r="M116" s="65" t="s">
        <v>8</v>
      </c>
      <c r="N116" s="66" t="s">
        <v>8</v>
      </c>
      <c r="O116" s="67" t="s">
        <v>8</v>
      </c>
      <c r="P116" s="65" t="s">
        <v>8</v>
      </c>
    </row>
    <row r="117" spans="1:16" ht="15.75" hidden="1">
      <c r="A117" s="156"/>
      <c r="B117" s="86">
        <f t="shared" si="80"/>
        <v>0</v>
      </c>
      <c r="C117" s="70">
        <v>0</v>
      </c>
      <c r="D117" s="70">
        <v>0</v>
      </c>
      <c r="E117" s="70"/>
      <c r="F117" s="87">
        <v>0</v>
      </c>
      <c r="G117" s="72" t="s">
        <v>8</v>
      </c>
      <c r="H117" s="73" t="s">
        <v>8</v>
      </c>
      <c r="I117" s="74" t="s">
        <v>8</v>
      </c>
      <c r="J117" s="72" t="s">
        <v>8</v>
      </c>
      <c r="K117" s="73" t="s">
        <v>8</v>
      </c>
      <c r="L117" s="74" t="s">
        <v>8</v>
      </c>
      <c r="M117" s="72" t="s">
        <v>8</v>
      </c>
      <c r="N117" s="73" t="s">
        <v>8</v>
      </c>
      <c r="O117" s="74" t="s">
        <v>8</v>
      </c>
      <c r="P117" s="72" t="s">
        <v>8</v>
      </c>
    </row>
    <row r="118" spans="1:16" ht="15.75" hidden="1">
      <c r="A118" s="156" t="s">
        <v>102</v>
      </c>
      <c r="B118" s="82" t="e">
        <f aca="true" t="shared" si="81" ref="B118:F120">B70</f>
        <v>#VALUE!</v>
      </c>
      <c r="C118" s="76" t="e">
        <f t="shared" si="81"/>
        <v>#VALUE!</v>
      </c>
      <c r="D118" s="76" t="e">
        <f t="shared" si="81"/>
        <v>#VALUE!</v>
      </c>
      <c r="E118" s="76" t="e">
        <f t="shared" si="81"/>
        <v>#VALUE!</v>
      </c>
      <c r="F118" s="83" t="e">
        <f t="shared" si="81"/>
        <v>#VALUE!</v>
      </c>
      <c r="G118" s="58" t="e">
        <f>IF(B118="","",P70+5/60/24)</f>
        <v>#VALUE!</v>
      </c>
      <c r="H118" s="59" t="e">
        <f aca="true" t="shared" si="82" ref="H118:P118">IF($B118="","",G118+H$36*100/60/24)</f>
        <v>#VALUE!</v>
      </c>
      <c r="I118" s="60" t="e">
        <f t="shared" si="82"/>
        <v>#VALUE!</v>
      </c>
      <c r="J118" s="58" t="e">
        <f t="shared" si="82"/>
        <v>#VALUE!</v>
      </c>
      <c r="K118" s="59" t="e">
        <f t="shared" si="82"/>
        <v>#VALUE!</v>
      </c>
      <c r="L118" s="60" t="e">
        <f t="shared" si="82"/>
        <v>#VALUE!</v>
      </c>
      <c r="M118" s="58" t="e">
        <f t="shared" si="82"/>
        <v>#VALUE!</v>
      </c>
      <c r="N118" s="59" t="e">
        <f t="shared" si="82"/>
        <v>#VALUE!</v>
      </c>
      <c r="O118" s="60" t="e">
        <f t="shared" si="82"/>
        <v>#VALUE!</v>
      </c>
      <c r="P118" s="58" t="e">
        <f t="shared" si="82"/>
        <v>#VALUE!</v>
      </c>
    </row>
    <row r="119" spans="1:16" ht="15.75" hidden="1">
      <c r="A119" s="156"/>
      <c r="B119" s="84" t="e">
        <f t="shared" si="81"/>
        <v>#VALUE!</v>
      </c>
      <c r="C119" s="63" t="e">
        <f t="shared" si="81"/>
        <v>#VALUE!</v>
      </c>
      <c r="D119" s="63" t="e">
        <f t="shared" si="81"/>
        <v>#VALUE!</v>
      </c>
      <c r="E119" s="63" t="e">
        <f t="shared" si="81"/>
        <v>#VALUE!</v>
      </c>
      <c r="F119" s="85" t="e">
        <f t="shared" si="81"/>
        <v>#VALUE!</v>
      </c>
      <c r="G119" s="65" t="e">
        <f>IF(B119="","",P71+5/60/24)</f>
        <v>#VALUE!</v>
      </c>
      <c r="H119" s="66" t="e">
        <f aca="true" t="shared" si="83" ref="H119:P119">IF($B119="","",G119+H$36*100/60/24)</f>
        <v>#VALUE!</v>
      </c>
      <c r="I119" s="67" t="e">
        <f t="shared" si="83"/>
        <v>#VALUE!</v>
      </c>
      <c r="J119" s="65" t="e">
        <f t="shared" si="83"/>
        <v>#VALUE!</v>
      </c>
      <c r="K119" s="66" t="e">
        <f t="shared" si="83"/>
        <v>#VALUE!</v>
      </c>
      <c r="L119" s="67" t="e">
        <f t="shared" si="83"/>
        <v>#VALUE!</v>
      </c>
      <c r="M119" s="65" t="e">
        <f t="shared" si="83"/>
        <v>#VALUE!</v>
      </c>
      <c r="N119" s="66" t="e">
        <f t="shared" si="83"/>
        <v>#VALUE!</v>
      </c>
      <c r="O119" s="67" t="e">
        <f t="shared" si="83"/>
        <v>#VALUE!</v>
      </c>
      <c r="P119" s="65" t="e">
        <f t="shared" si="83"/>
        <v>#VALUE!</v>
      </c>
    </row>
    <row r="120" spans="1:16" ht="15.75" hidden="1">
      <c r="A120" s="156"/>
      <c r="B120" s="86" t="e">
        <f t="shared" si="81"/>
        <v>#VALUE!</v>
      </c>
      <c r="C120" s="70" t="e">
        <f t="shared" si="81"/>
        <v>#VALUE!</v>
      </c>
      <c r="D120" s="70" t="e">
        <f t="shared" si="81"/>
        <v>#VALUE!</v>
      </c>
      <c r="E120" s="70" t="e">
        <f t="shared" si="81"/>
        <v>#VALUE!</v>
      </c>
      <c r="F120" s="87" t="e">
        <f t="shared" si="81"/>
        <v>#VALUE!</v>
      </c>
      <c r="G120" s="72" t="e">
        <f>IF(B120="","",P72+5/60/24)</f>
        <v>#VALUE!</v>
      </c>
      <c r="H120" s="73" t="e">
        <f aca="true" t="shared" si="84" ref="H120:P120">IF($B120="","",G120+H$36*100/60/24)</f>
        <v>#VALUE!</v>
      </c>
      <c r="I120" s="74" t="e">
        <f t="shared" si="84"/>
        <v>#VALUE!</v>
      </c>
      <c r="J120" s="72" t="e">
        <f t="shared" si="84"/>
        <v>#VALUE!</v>
      </c>
      <c r="K120" s="73" t="e">
        <f t="shared" si="84"/>
        <v>#VALUE!</v>
      </c>
      <c r="L120" s="74" t="e">
        <f t="shared" si="84"/>
        <v>#VALUE!</v>
      </c>
      <c r="M120" s="72" t="e">
        <f t="shared" si="84"/>
        <v>#VALUE!</v>
      </c>
      <c r="N120" s="73" t="e">
        <f t="shared" si="84"/>
        <v>#VALUE!</v>
      </c>
      <c r="O120" s="74" t="e">
        <f t="shared" si="84"/>
        <v>#VALUE!</v>
      </c>
      <c r="P120" s="72" t="e">
        <f t="shared" si="84"/>
        <v>#VALUE!</v>
      </c>
    </row>
    <row r="121" spans="1:16" ht="15.75" hidden="1">
      <c r="A121" s="156"/>
      <c r="B121" s="82">
        <f aca="true" t="shared" si="85" ref="B121:B132">B73</f>
        <v>0</v>
      </c>
      <c r="C121" s="76"/>
      <c r="D121" s="76"/>
      <c r="E121" s="76"/>
      <c r="F121" s="83"/>
      <c r="G121" s="88"/>
      <c r="H121" s="59" t="s">
        <v>8</v>
      </c>
      <c r="I121" s="60" t="s">
        <v>8</v>
      </c>
      <c r="J121" s="58" t="s">
        <v>8</v>
      </c>
      <c r="K121" s="59" t="s">
        <v>8</v>
      </c>
      <c r="L121" s="60" t="s">
        <v>8</v>
      </c>
      <c r="M121" s="58" t="s">
        <v>8</v>
      </c>
      <c r="N121" s="59" t="s">
        <v>8</v>
      </c>
      <c r="O121" s="60" t="s">
        <v>8</v>
      </c>
      <c r="P121" s="58" t="s">
        <v>8</v>
      </c>
    </row>
    <row r="122" spans="1:16" ht="15.75" hidden="1">
      <c r="A122" s="156"/>
      <c r="B122" s="84">
        <f t="shared" si="85"/>
        <v>0</v>
      </c>
      <c r="C122" s="63"/>
      <c r="D122" s="63"/>
      <c r="E122" s="63"/>
      <c r="F122" s="85"/>
      <c r="G122" s="89"/>
      <c r="H122" s="66" t="s">
        <v>8</v>
      </c>
      <c r="I122" s="67" t="s">
        <v>8</v>
      </c>
      <c r="J122" s="65" t="s">
        <v>8</v>
      </c>
      <c r="K122" s="66" t="s">
        <v>8</v>
      </c>
      <c r="L122" s="67" t="s">
        <v>8</v>
      </c>
      <c r="M122" s="65" t="s">
        <v>8</v>
      </c>
      <c r="N122" s="66" t="s">
        <v>8</v>
      </c>
      <c r="O122" s="67" t="s">
        <v>8</v>
      </c>
      <c r="P122" s="65" t="s">
        <v>8</v>
      </c>
    </row>
    <row r="123" spans="1:16" ht="15.75" hidden="1">
      <c r="A123" s="156"/>
      <c r="B123" s="86">
        <f t="shared" si="85"/>
        <v>0</v>
      </c>
      <c r="C123" s="70"/>
      <c r="D123" s="70"/>
      <c r="E123" s="70"/>
      <c r="F123" s="87"/>
      <c r="G123" s="90"/>
      <c r="H123" s="73" t="s">
        <v>8</v>
      </c>
      <c r="I123" s="74" t="s">
        <v>8</v>
      </c>
      <c r="J123" s="72" t="s">
        <v>8</v>
      </c>
      <c r="K123" s="73" t="s">
        <v>8</v>
      </c>
      <c r="L123" s="74" t="s">
        <v>8</v>
      </c>
      <c r="M123" s="72" t="s">
        <v>8</v>
      </c>
      <c r="N123" s="73" t="s">
        <v>8</v>
      </c>
      <c r="O123" s="74" t="s">
        <v>8</v>
      </c>
      <c r="P123" s="72" t="s">
        <v>8</v>
      </c>
    </row>
    <row r="124" spans="1:16" ht="15.75" hidden="1">
      <c r="A124" s="156"/>
      <c r="B124" s="82">
        <f t="shared" si="85"/>
        <v>0</v>
      </c>
      <c r="C124" s="76"/>
      <c r="D124" s="76"/>
      <c r="E124" s="76"/>
      <c r="F124" s="83"/>
      <c r="G124" s="88"/>
      <c r="H124" s="59" t="s">
        <v>8</v>
      </c>
      <c r="I124" s="60" t="s">
        <v>8</v>
      </c>
      <c r="J124" s="58" t="s">
        <v>8</v>
      </c>
      <c r="K124" s="59" t="s">
        <v>8</v>
      </c>
      <c r="L124" s="60" t="s">
        <v>8</v>
      </c>
      <c r="M124" s="58" t="s">
        <v>8</v>
      </c>
      <c r="N124" s="59" t="s">
        <v>8</v>
      </c>
      <c r="O124" s="60" t="s">
        <v>8</v>
      </c>
      <c r="P124" s="58" t="s">
        <v>8</v>
      </c>
    </row>
    <row r="125" spans="1:16" ht="15.75" hidden="1">
      <c r="A125" s="156"/>
      <c r="B125" s="84">
        <f t="shared" si="85"/>
        <v>0</v>
      </c>
      <c r="C125" s="63"/>
      <c r="D125" s="63"/>
      <c r="E125" s="63"/>
      <c r="F125" s="85"/>
      <c r="G125" s="89"/>
      <c r="H125" s="66" t="s">
        <v>8</v>
      </c>
      <c r="I125" s="67" t="s">
        <v>8</v>
      </c>
      <c r="J125" s="65" t="s">
        <v>8</v>
      </c>
      <c r="K125" s="66" t="s">
        <v>8</v>
      </c>
      <c r="L125" s="67" t="s">
        <v>8</v>
      </c>
      <c r="M125" s="65" t="s">
        <v>8</v>
      </c>
      <c r="N125" s="66" t="s">
        <v>8</v>
      </c>
      <c r="O125" s="67" t="s">
        <v>8</v>
      </c>
      <c r="P125" s="65" t="s">
        <v>8</v>
      </c>
    </row>
    <row r="126" spans="1:16" ht="15.75" hidden="1">
      <c r="A126" s="156"/>
      <c r="B126" s="86">
        <f t="shared" si="85"/>
        <v>0</v>
      </c>
      <c r="C126" s="70"/>
      <c r="D126" s="70"/>
      <c r="E126" s="70"/>
      <c r="F126" s="87"/>
      <c r="G126" s="90"/>
      <c r="H126" s="73" t="s">
        <v>8</v>
      </c>
      <c r="I126" s="74" t="s">
        <v>8</v>
      </c>
      <c r="J126" s="72" t="s">
        <v>8</v>
      </c>
      <c r="K126" s="73" t="s">
        <v>8</v>
      </c>
      <c r="L126" s="74" t="s">
        <v>8</v>
      </c>
      <c r="M126" s="72" t="s">
        <v>8</v>
      </c>
      <c r="N126" s="73" t="s">
        <v>8</v>
      </c>
      <c r="O126" s="74" t="s">
        <v>8</v>
      </c>
      <c r="P126" s="72" t="s">
        <v>8</v>
      </c>
    </row>
    <row r="127" spans="1:16" ht="15.75" hidden="1">
      <c r="A127" s="156"/>
      <c r="B127" s="82">
        <f t="shared" si="85"/>
        <v>0</v>
      </c>
      <c r="C127" s="76"/>
      <c r="D127" s="76"/>
      <c r="E127" s="76"/>
      <c r="F127" s="83"/>
      <c r="G127" s="88"/>
      <c r="H127" s="59" t="s">
        <v>8</v>
      </c>
      <c r="I127" s="60" t="s">
        <v>8</v>
      </c>
      <c r="J127" s="58" t="s">
        <v>8</v>
      </c>
      <c r="K127" s="59" t="s">
        <v>8</v>
      </c>
      <c r="L127" s="60" t="s">
        <v>8</v>
      </c>
      <c r="M127" s="58" t="s">
        <v>8</v>
      </c>
      <c r="N127" s="59" t="s">
        <v>8</v>
      </c>
      <c r="O127" s="60" t="s">
        <v>8</v>
      </c>
      <c r="P127" s="58" t="s">
        <v>8</v>
      </c>
    </row>
    <row r="128" spans="1:16" ht="15.75" hidden="1">
      <c r="A128" s="156"/>
      <c r="B128" s="84">
        <f t="shared" si="85"/>
        <v>0</v>
      </c>
      <c r="C128" s="63"/>
      <c r="D128" s="63"/>
      <c r="E128" s="63"/>
      <c r="F128" s="85"/>
      <c r="G128" s="89"/>
      <c r="H128" s="66" t="s">
        <v>8</v>
      </c>
      <c r="I128" s="67" t="s">
        <v>8</v>
      </c>
      <c r="J128" s="65" t="s">
        <v>8</v>
      </c>
      <c r="K128" s="66" t="s">
        <v>8</v>
      </c>
      <c r="L128" s="67" t="s">
        <v>8</v>
      </c>
      <c r="M128" s="65" t="s">
        <v>8</v>
      </c>
      <c r="N128" s="66" t="s">
        <v>8</v>
      </c>
      <c r="O128" s="67" t="s">
        <v>8</v>
      </c>
      <c r="P128" s="65" t="s">
        <v>8</v>
      </c>
    </row>
    <row r="129" spans="1:16" ht="15.75" hidden="1">
      <c r="A129" s="156"/>
      <c r="B129" s="86">
        <f t="shared" si="85"/>
        <v>0</v>
      </c>
      <c r="C129" s="70"/>
      <c r="D129" s="70"/>
      <c r="E129" s="70"/>
      <c r="F129" s="87"/>
      <c r="G129" s="90"/>
      <c r="H129" s="73" t="s">
        <v>8</v>
      </c>
      <c r="I129" s="74" t="s">
        <v>8</v>
      </c>
      <c r="J129" s="72" t="s">
        <v>8</v>
      </c>
      <c r="K129" s="73" t="s">
        <v>8</v>
      </c>
      <c r="L129" s="74" t="s">
        <v>8</v>
      </c>
      <c r="M129" s="72" t="s">
        <v>8</v>
      </c>
      <c r="N129" s="73" t="s">
        <v>8</v>
      </c>
      <c r="O129" s="74" t="s">
        <v>8</v>
      </c>
      <c r="P129" s="72" t="s">
        <v>8</v>
      </c>
    </row>
    <row r="130" spans="1:16" ht="15.75" hidden="1">
      <c r="A130" s="156"/>
      <c r="B130" s="82">
        <f t="shared" si="85"/>
        <v>0</v>
      </c>
      <c r="C130" s="76"/>
      <c r="D130" s="76"/>
      <c r="E130" s="76"/>
      <c r="F130" s="83"/>
      <c r="G130" s="88"/>
      <c r="H130" s="59" t="s">
        <v>8</v>
      </c>
      <c r="I130" s="60" t="s">
        <v>8</v>
      </c>
      <c r="J130" s="58" t="s">
        <v>8</v>
      </c>
      <c r="K130" s="59" t="s">
        <v>8</v>
      </c>
      <c r="L130" s="60" t="s">
        <v>8</v>
      </c>
      <c r="M130" s="58" t="s">
        <v>8</v>
      </c>
      <c r="N130" s="59" t="s">
        <v>8</v>
      </c>
      <c r="O130" s="60" t="s">
        <v>8</v>
      </c>
      <c r="P130" s="58" t="s">
        <v>8</v>
      </c>
    </row>
    <row r="131" spans="1:16" ht="15.75" hidden="1">
      <c r="A131" s="156"/>
      <c r="B131" s="84">
        <f t="shared" si="85"/>
        <v>0</v>
      </c>
      <c r="C131" s="63"/>
      <c r="D131" s="63"/>
      <c r="E131" s="63"/>
      <c r="F131" s="85"/>
      <c r="G131" s="89"/>
      <c r="H131" s="66" t="s">
        <v>8</v>
      </c>
      <c r="I131" s="67" t="s">
        <v>8</v>
      </c>
      <c r="J131" s="65" t="s">
        <v>8</v>
      </c>
      <c r="K131" s="66" t="s">
        <v>8</v>
      </c>
      <c r="L131" s="67" t="s">
        <v>8</v>
      </c>
      <c r="M131" s="65" t="s">
        <v>8</v>
      </c>
      <c r="N131" s="66" t="s">
        <v>8</v>
      </c>
      <c r="O131" s="67" t="s">
        <v>8</v>
      </c>
      <c r="P131" s="65" t="s">
        <v>8</v>
      </c>
    </row>
    <row r="132" spans="1:16" ht="15.75" hidden="1">
      <c r="A132" s="156"/>
      <c r="B132" s="86">
        <f t="shared" si="85"/>
        <v>0</v>
      </c>
      <c r="C132" s="70"/>
      <c r="D132" s="70"/>
      <c r="E132" s="70"/>
      <c r="F132" s="87"/>
      <c r="G132" s="90"/>
      <c r="H132" s="73" t="s">
        <v>8</v>
      </c>
      <c r="I132" s="74" t="s">
        <v>8</v>
      </c>
      <c r="J132" s="72" t="s">
        <v>8</v>
      </c>
      <c r="K132" s="73" t="s">
        <v>8</v>
      </c>
      <c r="L132" s="74" t="s">
        <v>8</v>
      </c>
      <c r="M132" s="72" t="s">
        <v>8</v>
      </c>
      <c r="N132" s="73" t="s">
        <v>8</v>
      </c>
      <c r="O132" s="74" t="s">
        <v>8</v>
      </c>
      <c r="P132" s="72" t="s">
        <v>8</v>
      </c>
    </row>
  </sheetData>
  <sheetProtection/>
  <mergeCells count="24">
    <mergeCell ref="A118:A132"/>
    <mergeCell ref="A67:F67"/>
    <mergeCell ref="A68:C68"/>
    <mergeCell ref="E68:F68"/>
    <mergeCell ref="A69:F69"/>
    <mergeCell ref="A70:A84"/>
    <mergeCell ref="A85:A99"/>
    <mergeCell ref="A100:F100"/>
    <mergeCell ref="A101:C101"/>
    <mergeCell ref="E101:F101"/>
    <mergeCell ref="A102:F102"/>
    <mergeCell ref="A103:A117"/>
    <mergeCell ref="A52:A66"/>
    <mergeCell ref="A1:F1"/>
    <mergeCell ref="A2:C2"/>
    <mergeCell ref="E2:F2"/>
    <mergeCell ref="A3:F3"/>
    <mergeCell ref="A4:A18"/>
    <mergeCell ref="A19:A33"/>
    <mergeCell ref="A34:F34"/>
    <mergeCell ref="A35:C35"/>
    <mergeCell ref="E35:F35"/>
    <mergeCell ref="A36:F36"/>
    <mergeCell ref="A37:A51"/>
  </mergeCells>
  <dataValidations count="1">
    <dataValidation type="list" allowBlank="1" showInputMessage="1" showErrorMessage="1" sqref="A2:C2">
      <formula1>$U$1:$Y$1</formula1>
    </dataValidation>
  </dataValidations>
  <printOptions horizontalCentered="1"/>
  <pageMargins left="0" right="0" top="0.07874015748031496" bottom="0.07874015748031496" header="0.31496062992125984" footer="0.31496062992125984"/>
  <pageSetup horizontalDpi="300" verticalDpi="300" orientation="portrait" paperSize="9" scale="80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422">
      <selection activeCell="F430" sqref="F430"/>
    </sheetView>
  </sheetViews>
  <sheetFormatPr defaultColWidth="9.00390625" defaultRowHeight="15.75"/>
  <cols>
    <col min="1" max="1" width="12.875" style="0" bestFit="1" customWidth="1"/>
    <col min="2" max="2" width="21.50390625" style="0" bestFit="1" customWidth="1"/>
  </cols>
  <sheetData>
    <row r="1" spans="1:2" ht="16.5">
      <c r="A1" s="107" t="s">
        <v>279</v>
      </c>
      <c r="B1" s="107" t="s">
        <v>280</v>
      </c>
    </row>
    <row r="2" spans="1:2" ht="16.5">
      <c r="A2" s="108" t="s">
        <v>281</v>
      </c>
      <c r="B2" s="109" t="s">
        <v>282</v>
      </c>
    </row>
    <row r="3" spans="1:2" ht="16.5">
      <c r="A3" s="108" t="s">
        <v>283</v>
      </c>
      <c r="B3" s="109" t="s">
        <v>284</v>
      </c>
    </row>
    <row r="4" spans="1:2" ht="16.5">
      <c r="A4" s="108" t="s">
        <v>285</v>
      </c>
      <c r="B4" s="109" t="s">
        <v>286</v>
      </c>
    </row>
    <row r="5" spans="1:2" ht="16.5">
      <c r="A5" s="108" t="s">
        <v>287</v>
      </c>
      <c r="B5" s="109" t="s">
        <v>288</v>
      </c>
    </row>
    <row r="6" spans="1:2" ht="16.5">
      <c r="A6" s="108" t="s">
        <v>60</v>
      </c>
      <c r="B6" s="109" t="s">
        <v>289</v>
      </c>
    </row>
    <row r="7" spans="1:2" ht="16.5">
      <c r="A7" s="108" t="s">
        <v>290</v>
      </c>
      <c r="B7" s="109" t="s">
        <v>291</v>
      </c>
    </row>
    <row r="8" spans="1:2" ht="16.5">
      <c r="A8" s="108" t="s">
        <v>202</v>
      </c>
      <c r="B8" s="109" t="s">
        <v>292</v>
      </c>
    </row>
    <row r="9" spans="1:2" ht="16.5">
      <c r="A9" s="108" t="s">
        <v>24</v>
      </c>
      <c r="B9" s="109" t="s">
        <v>293</v>
      </c>
    </row>
    <row r="10" spans="1:2" ht="16.5">
      <c r="A10" s="108" t="s">
        <v>294</v>
      </c>
      <c r="B10" s="109" t="s">
        <v>295</v>
      </c>
    </row>
    <row r="11" spans="1:2" ht="16.5">
      <c r="A11" s="108" t="s">
        <v>190</v>
      </c>
      <c r="B11" s="109" t="s">
        <v>296</v>
      </c>
    </row>
    <row r="12" spans="1:2" ht="16.5">
      <c r="A12" s="108" t="s">
        <v>297</v>
      </c>
      <c r="B12" s="109" t="s">
        <v>298</v>
      </c>
    </row>
    <row r="13" spans="1:2" ht="16.5">
      <c r="A13" s="108" t="s">
        <v>299</v>
      </c>
      <c r="B13" s="109" t="s">
        <v>300</v>
      </c>
    </row>
    <row r="14" spans="1:2" ht="16.5">
      <c r="A14" s="108" t="s">
        <v>301</v>
      </c>
      <c r="B14" s="109" t="s">
        <v>302</v>
      </c>
    </row>
    <row r="15" spans="1:2" ht="16.5">
      <c r="A15" s="108" t="s">
        <v>303</v>
      </c>
      <c r="B15" s="109" t="s">
        <v>304</v>
      </c>
    </row>
    <row r="16" spans="1:2" ht="16.5">
      <c r="A16" s="108" t="s">
        <v>305</v>
      </c>
      <c r="B16" s="109" t="s">
        <v>306</v>
      </c>
    </row>
    <row r="17" spans="1:2" ht="16.5">
      <c r="A17" s="108" t="s">
        <v>307</v>
      </c>
      <c r="B17" s="109" t="s">
        <v>308</v>
      </c>
    </row>
    <row r="18" spans="1:2" ht="16.5">
      <c r="A18" s="108" t="s">
        <v>309</v>
      </c>
      <c r="B18" s="109" t="s">
        <v>310</v>
      </c>
    </row>
    <row r="19" spans="1:2" ht="16.5">
      <c r="A19" s="108" t="s">
        <v>311</v>
      </c>
      <c r="B19" s="109" t="s">
        <v>312</v>
      </c>
    </row>
    <row r="20" spans="1:2" ht="16.5">
      <c r="A20" s="108" t="s">
        <v>313</v>
      </c>
      <c r="B20" s="109" t="s">
        <v>314</v>
      </c>
    </row>
    <row r="21" spans="1:2" ht="16.5">
      <c r="A21" s="108" t="s">
        <v>315</v>
      </c>
      <c r="B21" s="109" t="s">
        <v>316</v>
      </c>
    </row>
    <row r="22" spans="1:2" ht="16.5">
      <c r="A22" s="108" t="s">
        <v>317</v>
      </c>
      <c r="B22" s="109" t="s">
        <v>318</v>
      </c>
    </row>
    <row r="23" spans="1:2" ht="16.5">
      <c r="A23" s="108" t="s">
        <v>319</v>
      </c>
      <c r="B23" s="109" t="s">
        <v>320</v>
      </c>
    </row>
    <row r="24" spans="1:2" ht="16.5">
      <c r="A24" s="108" t="s">
        <v>321</v>
      </c>
      <c r="B24" s="109" t="s">
        <v>322</v>
      </c>
    </row>
    <row r="25" spans="1:2" ht="16.5">
      <c r="A25" s="108" t="s">
        <v>323</v>
      </c>
      <c r="B25" s="109" t="s">
        <v>324</v>
      </c>
    </row>
    <row r="26" spans="1:2" ht="16.5">
      <c r="A26" s="108" t="s">
        <v>325</v>
      </c>
      <c r="B26" s="109" t="s">
        <v>326</v>
      </c>
    </row>
    <row r="27" spans="1:2" ht="16.5">
      <c r="A27" s="108" t="s">
        <v>1061</v>
      </c>
      <c r="B27" s="109" t="s">
        <v>1096</v>
      </c>
    </row>
    <row r="28" spans="1:2" ht="16.5">
      <c r="A28" s="108" t="s">
        <v>327</v>
      </c>
      <c r="B28" s="109" t="s">
        <v>328</v>
      </c>
    </row>
    <row r="29" spans="1:2" ht="16.5">
      <c r="A29" s="108" t="s">
        <v>329</v>
      </c>
      <c r="B29" s="109" t="s">
        <v>330</v>
      </c>
    </row>
    <row r="30" spans="1:2" ht="16.5">
      <c r="A30" s="108" t="s">
        <v>331</v>
      </c>
      <c r="B30" s="109" t="s">
        <v>332</v>
      </c>
    </row>
    <row r="31" spans="1:2" ht="16.5">
      <c r="A31" s="108" t="s">
        <v>333</v>
      </c>
      <c r="B31" s="109" t="s">
        <v>334</v>
      </c>
    </row>
    <row r="32" spans="1:2" ht="16.5">
      <c r="A32" s="110" t="s">
        <v>335</v>
      </c>
      <c r="B32" s="111" t="s">
        <v>336</v>
      </c>
    </row>
    <row r="33" spans="1:2" ht="16.5">
      <c r="A33" s="108" t="s">
        <v>337</v>
      </c>
      <c r="B33" s="109" t="s">
        <v>338</v>
      </c>
    </row>
    <row r="34" spans="1:2" ht="16.5">
      <c r="A34" s="108" t="s">
        <v>339</v>
      </c>
      <c r="B34" s="109" t="s">
        <v>340</v>
      </c>
    </row>
    <row r="35" spans="1:2" ht="16.5">
      <c r="A35" s="108" t="s">
        <v>341</v>
      </c>
      <c r="B35" s="109" t="s">
        <v>342</v>
      </c>
    </row>
    <row r="36" spans="1:2" ht="16.5">
      <c r="A36" s="108" t="s">
        <v>193</v>
      </c>
      <c r="B36" s="109" t="s">
        <v>343</v>
      </c>
    </row>
    <row r="37" spans="1:2" ht="16.5">
      <c r="A37" s="108" t="s">
        <v>344</v>
      </c>
      <c r="B37" s="109" t="s">
        <v>345</v>
      </c>
    </row>
    <row r="38" spans="1:2" ht="16.5">
      <c r="A38" s="108" t="s">
        <v>346</v>
      </c>
      <c r="B38" s="109" t="s">
        <v>347</v>
      </c>
    </row>
    <row r="39" spans="1:2" ht="16.5">
      <c r="A39" s="108" t="s">
        <v>1051</v>
      </c>
      <c r="B39" s="109" t="s">
        <v>348</v>
      </c>
    </row>
    <row r="40" spans="1:2" ht="16.5">
      <c r="A40" s="108" t="s">
        <v>349</v>
      </c>
      <c r="B40" s="109" t="s">
        <v>350</v>
      </c>
    </row>
    <row r="41" spans="1:2" ht="16.5">
      <c r="A41" s="108" t="s">
        <v>351</v>
      </c>
      <c r="B41" s="109" t="s">
        <v>352</v>
      </c>
    </row>
    <row r="42" spans="1:2" ht="16.5">
      <c r="A42" s="108" t="s">
        <v>353</v>
      </c>
      <c r="B42" s="109" t="s">
        <v>354</v>
      </c>
    </row>
    <row r="43" spans="1:2" ht="16.5">
      <c r="A43" s="108" t="s">
        <v>355</v>
      </c>
      <c r="B43" s="109" t="s">
        <v>356</v>
      </c>
    </row>
    <row r="44" spans="1:2" ht="16.5">
      <c r="A44" s="108" t="s">
        <v>357</v>
      </c>
      <c r="B44" s="109" t="s">
        <v>358</v>
      </c>
    </row>
    <row r="45" spans="1:2" ht="16.5">
      <c r="A45" s="108" t="s">
        <v>359</v>
      </c>
      <c r="B45" s="109" t="s">
        <v>360</v>
      </c>
    </row>
    <row r="46" spans="1:2" ht="16.5">
      <c r="A46" s="108" t="s">
        <v>361</v>
      </c>
      <c r="B46" s="109" t="s">
        <v>362</v>
      </c>
    </row>
    <row r="47" spans="1:2" ht="16.5">
      <c r="A47" s="108" t="s">
        <v>363</v>
      </c>
      <c r="B47" s="109" t="s">
        <v>364</v>
      </c>
    </row>
    <row r="48" spans="1:2" ht="16.5">
      <c r="A48" s="108" t="s">
        <v>365</v>
      </c>
      <c r="B48" s="109" t="s">
        <v>366</v>
      </c>
    </row>
    <row r="49" spans="1:2" ht="16.5">
      <c r="A49" s="108" t="s">
        <v>367</v>
      </c>
      <c r="B49" s="109" t="s">
        <v>368</v>
      </c>
    </row>
    <row r="50" spans="1:2" ht="16.5">
      <c r="A50" s="108" t="s">
        <v>369</v>
      </c>
      <c r="B50" s="109" t="s">
        <v>370</v>
      </c>
    </row>
    <row r="51" spans="1:2" ht="16.5">
      <c r="A51" s="108" t="s">
        <v>371</v>
      </c>
      <c r="B51" s="109" t="s">
        <v>372</v>
      </c>
    </row>
    <row r="52" spans="1:2" ht="16.5">
      <c r="A52" s="108" t="s">
        <v>373</v>
      </c>
      <c r="B52" s="109" t="s">
        <v>374</v>
      </c>
    </row>
    <row r="53" spans="1:2" ht="16.5">
      <c r="A53" s="108" t="s">
        <v>375</v>
      </c>
      <c r="B53" s="109" t="s">
        <v>376</v>
      </c>
    </row>
    <row r="54" spans="1:2" ht="16.5">
      <c r="A54" s="108" t="s">
        <v>377</v>
      </c>
      <c r="B54" s="109" t="s">
        <v>378</v>
      </c>
    </row>
    <row r="55" spans="1:2" ht="16.5">
      <c r="A55" s="108" t="s">
        <v>379</v>
      </c>
      <c r="B55" s="109" t="s">
        <v>380</v>
      </c>
    </row>
    <row r="56" spans="1:2" ht="16.5">
      <c r="A56" s="108" t="s">
        <v>27</v>
      </c>
      <c r="B56" s="109" t="s">
        <v>381</v>
      </c>
    </row>
    <row r="57" spans="1:2" ht="16.5">
      <c r="A57" s="108" t="s">
        <v>382</v>
      </c>
      <c r="B57" s="109" t="s">
        <v>383</v>
      </c>
    </row>
    <row r="58" spans="1:2" ht="16.5">
      <c r="A58" s="108" t="s">
        <v>384</v>
      </c>
      <c r="B58" s="109" t="s">
        <v>385</v>
      </c>
    </row>
    <row r="59" spans="1:2" ht="16.5">
      <c r="A59" s="108" t="s">
        <v>386</v>
      </c>
      <c r="B59" s="109" t="s">
        <v>387</v>
      </c>
    </row>
    <row r="60" spans="1:2" ht="16.5">
      <c r="A60" s="108" t="s">
        <v>388</v>
      </c>
      <c r="B60" s="109" t="s">
        <v>389</v>
      </c>
    </row>
    <row r="61" spans="1:2" ht="16.5">
      <c r="A61" s="108" t="s">
        <v>390</v>
      </c>
      <c r="B61" s="109" t="s">
        <v>391</v>
      </c>
    </row>
    <row r="62" spans="1:2" ht="16.5">
      <c r="A62" s="108" t="s">
        <v>392</v>
      </c>
      <c r="B62" s="109" t="s">
        <v>393</v>
      </c>
    </row>
    <row r="63" spans="1:2" ht="16.5">
      <c r="A63" s="108" t="s">
        <v>192</v>
      </c>
      <c r="B63" s="109" t="s">
        <v>394</v>
      </c>
    </row>
    <row r="64" spans="1:2" ht="16.5">
      <c r="A64" s="108" t="s">
        <v>395</v>
      </c>
      <c r="B64" s="109" t="s">
        <v>396</v>
      </c>
    </row>
    <row r="65" spans="1:2" ht="16.5">
      <c r="A65" s="110" t="s">
        <v>397</v>
      </c>
      <c r="B65" s="111" t="s">
        <v>398</v>
      </c>
    </row>
    <row r="66" spans="1:2" ht="16.5">
      <c r="A66" s="108" t="s">
        <v>399</v>
      </c>
      <c r="B66" s="109" t="s">
        <v>400</v>
      </c>
    </row>
    <row r="67" spans="1:2" ht="16.5">
      <c r="A67" s="108" t="s">
        <v>401</v>
      </c>
      <c r="B67" s="109" t="s">
        <v>402</v>
      </c>
    </row>
    <row r="68" spans="1:2" ht="16.5">
      <c r="A68" s="108" t="s">
        <v>403</v>
      </c>
      <c r="B68" s="109" t="s">
        <v>404</v>
      </c>
    </row>
    <row r="69" spans="1:2" ht="16.5">
      <c r="A69" s="108" t="s">
        <v>1066</v>
      </c>
      <c r="B69" s="109" t="s">
        <v>1066</v>
      </c>
    </row>
    <row r="70" spans="1:2" ht="16.5">
      <c r="A70" s="108" t="s">
        <v>405</v>
      </c>
      <c r="B70" s="109" t="s">
        <v>406</v>
      </c>
    </row>
    <row r="71" spans="1:2" ht="16.5">
      <c r="A71" s="108" t="s">
        <v>407</v>
      </c>
      <c r="B71" s="109" t="s">
        <v>408</v>
      </c>
    </row>
    <row r="72" spans="1:2" ht="16.5">
      <c r="A72" s="108" t="s">
        <v>409</v>
      </c>
      <c r="B72" s="109" t="s">
        <v>410</v>
      </c>
    </row>
    <row r="73" spans="1:2" ht="16.5">
      <c r="A73" s="108" t="s">
        <v>411</v>
      </c>
      <c r="B73" s="109" t="s">
        <v>412</v>
      </c>
    </row>
    <row r="74" spans="1:2" ht="16.5">
      <c r="A74" s="108" t="s">
        <v>413</v>
      </c>
      <c r="B74" s="109" t="s">
        <v>414</v>
      </c>
    </row>
    <row r="75" spans="1:2" ht="16.5">
      <c r="A75" s="108" t="s">
        <v>415</v>
      </c>
      <c r="B75" s="109" t="s">
        <v>408</v>
      </c>
    </row>
    <row r="76" spans="1:2" ht="16.5">
      <c r="A76" s="108" t="s">
        <v>416</v>
      </c>
      <c r="B76" s="109" t="s">
        <v>417</v>
      </c>
    </row>
    <row r="77" spans="1:2" ht="16.5">
      <c r="A77" s="108" t="s">
        <v>418</v>
      </c>
      <c r="B77" s="109" t="s">
        <v>419</v>
      </c>
    </row>
    <row r="78" spans="1:2" ht="16.5">
      <c r="A78" s="108" t="s">
        <v>420</v>
      </c>
      <c r="B78" s="109" t="s">
        <v>421</v>
      </c>
    </row>
    <row r="79" spans="1:2" ht="16.5">
      <c r="A79" s="108" t="s">
        <v>194</v>
      </c>
      <c r="B79" s="109" t="s">
        <v>422</v>
      </c>
    </row>
    <row r="80" spans="1:2" ht="16.5">
      <c r="A80" s="108" t="s">
        <v>423</v>
      </c>
      <c r="B80" s="109" t="s">
        <v>424</v>
      </c>
    </row>
    <row r="81" spans="1:2" ht="16.5">
      <c r="A81" s="108" t="s">
        <v>425</v>
      </c>
      <c r="B81" s="109" t="s">
        <v>426</v>
      </c>
    </row>
    <row r="82" spans="1:2" ht="16.5">
      <c r="A82" s="110" t="s">
        <v>427</v>
      </c>
      <c r="B82" s="111" t="s">
        <v>428</v>
      </c>
    </row>
    <row r="83" spans="1:2" ht="16.5">
      <c r="A83" s="108" t="s">
        <v>1052</v>
      </c>
      <c r="B83" s="109" t="s">
        <v>429</v>
      </c>
    </row>
    <row r="84" spans="1:2" ht="16.5">
      <c r="A84" s="108" t="s">
        <v>430</v>
      </c>
      <c r="B84" s="109" t="s">
        <v>431</v>
      </c>
    </row>
    <row r="85" spans="1:2" ht="16.5">
      <c r="A85" s="108" t="s">
        <v>432</v>
      </c>
      <c r="B85" s="109" t="s">
        <v>433</v>
      </c>
    </row>
    <row r="86" spans="1:2" ht="16.5">
      <c r="A86" s="108" t="s">
        <v>434</v>
      </c>
      <c r="B86" s="109" t="s">
        <v>435</v>
      </c>
    </row>
    <row r="87" spans="1:2" ht="16.5">
      <c r="A87" s="108" t="s">
        <v>436</v>
      </c>
      <c r="B87" s="109" t="s">
        <v>437</v>
      </c>
    </row>
    <row r="88" spans="1:2" ht="16.5">
      <c r="A88" s="108" t="s">
        <v>438</v>
      </c>
      <c r="B88" s="109" t="s">
        <v>439</v>
      </c>
    </row>
    <row r="89" spans="1:2" ht="16.5">
      <c r="A89" s="108" t="s">
        <v>440</v>
      </c>
      <c r="B89" s="109" t="s">
        <v>441</v>
      </c>
    </row>
    <row r="90" spans="1:2" ht="16.5">
      <c r="A90" s="108" t="s">
        <v>442</v>
      </c>
      <c r="B90" s="109" t="s">
        <v>443</v>
      </c>
    </row>
    <row r="91" spans="1:2" ht="16.5">
      <c r="A91" s="108" t="s">
        <v>444</v>
      </c>
      <c r="B91" s="109" t="s">
        <v>445</v>
      </c>
    </row>
    <row r="92" spans="1:2" ht="16.5">
      <c r="A92" s="108" t="s">
        <v>446</v>
      </c>
      <c r="B92" s="109" t="s">
        <v>447</v>
      </c>
    </row>
    <row r="93" spans="1:2" ht="16.5">
      <c r="A93" s="108" t="s">
        <v>1068</v>
      </c>
      <c r="B93" s="109" t="s">
        <v>1068</v>
      </c>
    </row>
    <row r="94" spans="1:2" ht="16.5">
      <c r="A94" s="108" t="s">
        <v>448</v>
      </c>
      <c r="B94" s="109" t="s">
        <v>449</v>
      </c>
    </row>
    <row r="95" spans="1:2" ht="16.5">
      <c r="A95" s="108" t="s">
        <v>450</v>
      </c>
      <c r="B95" s="109" t="s">
        <v>451</v>
      </c>
    </row>
    <row r="96" spans="1:2" ht="16.5">
      <c r="A96" s="108" t="s">
        <v>452</v>
      </c>
      <c r="B96" s="109" t="s">
        <v>453</v>
      </c>
    </row>
    <row r="97" spans="1:2" ht="16.5">
      <c r="A97" s="108" t="s">
        <v>454</v>
      </c>
      <c r="B97" s="109" t="s">
        <v>455</v>
      </c>
    </row>
    <row r="98" spans="1:2" ht="16.5">
      <c r="A98" s="108" t="s">
        <v>31</v>
      </c>
      <c r="B98" s="109" t="s">
        <v>456</v>
      </c>
    </row>
    <row r="99" spans="1:2" ht="16.5">
      <c r="A99" s="108" t="s">
        <v>457</v>
      </c>
      <c r="B99" s="109" t="s">
        <v>458</v>
      </c>
    </row>
    <row r="100" spans="1:2" ht="16.5">
      <c r="A100" s="108" t="s">
        <v>459</v>
      </c>
      <c r="B100" s="109" t="s">
        <v>460</v>
      </c>
    </row>
    <row r="101" spans="1:2" ht="16.5">
      <c r="A101" s="108" t="s">
        <v>461</v>
      </c>
      <c r="B101" s="109" t="s">
        <v>462</v>
      </c>
    </row>
    <row r="102" spans="1:2" ht="16.5">
      <c r="A102" s="108" t="s">
        <v>463</v>
      </c>
      <c r="B102" s="109" t="s">
        <v>464</v>
      </c>
    </row>
    <row r="103" spans="1:2" ht="16.5">
      <c r="A103" s="108" t="s">
        <v>19</v>
      </c>
      <c r="B103" s="109" t="s">
        <v>465</v>
      </c>
    </row>
    <row r="104" spans="1:2" ht="16.5">
      <c r="A104" s="108" t="s">
        <v>466</v>
      </c>
      <c r="B104" s="109" t="s">
        <v>467</v>
      </c>
    </row>
    <row r="105" spans="1:2" ht="16.5">
      <c r="A105" s="108" t="s">
        <v>468</v>
      </c>
      <c r="B105" s="109" t="s">
        <v>469</v>
      </c>
    </row>
    <row r="106" spans="1:2" ht="16.5">
      <c r="A106" s="108" t="s">
        <v>470</v>
      </c>
      <c r="B106" s="109" t="s">
        <v>471</v>
      </c>
    </row>
    <row r="107" spans="1:2" ht="16.5">
      <c r="A107" s="108" t="s">
        <v>472</v>
      </c>
      <c r="B107" s="109" t="s">
        <v>473</v>
      </c>
    </row>
    <row r="108" spans="1:2" ht="16.5">
      <c r="A108" s="108" t="s">
        <v>474</v>
      </c>
      <c r="B108" s="109" t="s">
        <v>475</v>
      </c>
    </row>
    <row r="109" spans="1:2" ht="16.5">
      <c r="A109" s="108" t="s">
        <v>476</v>
      </c>
      <c r="B109" s="109" t="s">
        <v>477</v>
      </c>
    </row>
    <row r="110" spans="1:2" ht="16.5">
      <c r="A110" s="108" t="s">
        <v>478</v>
      </c>
      <c r="B110" s="109" t="s">
        <v>479</v>
      </c>
    </row>
    <row r="111" spans="1:2" ht="16.5">
      <c r="A111" s="108" t="s">
        <v>480</v>
      </c>
      <c r="B111" s="109" t="s">
        <v>481</v>
      </c>
    </row>
    <row r="112" spans="1:2" ht="16.5">
      <c r="A112" s="108" t="s">
        <v>482</v>
      </c>
      <c r="B112" s="109" t="s">
        <v>483</v>
      </c>
    </row>
    <row r="113" spans="1:2" ht="16.5">
      <c r="A113" s="108" t="s">
        <v>484</v>
      </c>
      <c r="B113" s="109" t="s">
        <v>485</v>
      </c>
    </row>
    <row r="114" spans="1:2" ht="16.5">
      <c r="A114" s="108" t="s">
        <v>486</v>
      </c>
      <c r="B114" s="109" t="s">
        <v>487</v>
      </c>
    </row>
    <row r="115" spans="1:2" ht="16.5">
      <c r="A115" s="108" t="s">
        <v>488</v>
      </c>
      <c r="B115" s="109" t="s">
        <v>489</v>
      </c>
    </row>
    <row r="116" spans="1:2" ht="16.5">
      <c r="A116" s="108" t="s">
        <v>490</v>
      </c>
      <c r="B116" s="109" t="s">
        <v>491</v>
      </c>
    </row>
    <row r="117" spans="1:2" ht="16.5">
      <c r="A117" s="108" t="s">
        <v>492</v>
      </c>
      <c r="B117" s="109" t="s">
        <v>493</v>
      </c>
    </row>
    <row r="118" spans="1:2" ht="16.5">
      <c r="A118" s="108" t="s">
        <v>494</v>
      </c>
      <c r="B118" s="109" t="s">
        <v>495</v>
      </c>
    </row>
    <row r="119" spans="1:2" ht="16.5">
      <c r="A119" s="108" t="s">
        <v>496</v>
      </c>
      <c r="B119" s="109" t="s">
        <v>497</v>
      </c>
    </row>
    <row r="120" spans="1:2" ht="16.5">
      <c r="A120" s="108" t="s">
        <v>77</v>
      </c>
      <c r="B120" s="109" t="s">
        <v>498</v>
      </c>
    </row>
    <row r="121" spans="1:2" ht="16.5">
      <c r="A121" s="108" t="s">
        <v>499</v>
      </c>
      <c r="B121" s="109" t="s">
        <v>500</v>
      </c>
    </row>
    <row r="122" spans="1:2" ht="16.5">
      <c r="A122" s="108" t="s">
        <v>501</v>
      </c>
      <c r="B122" s="109" t="s">
        <v>502</v>
      </c>
    </row>
    <row r="123" spans="1:2" ht="16.5">
      <c r="A123" s="108" t="s">
        <v>503</v>
      </c>
      <c r="B123" s="109" t="s">
        <v>504</v>
      </c>
    </row>
    <row r="124" spans="1:2" ht="16.5">
      <c r="A124" s="108" t="s">
        <v>226</v>
      </c>
      <c r="B124" s="109" t="s">
        <v>505</v>
      </c>
    </row>
    <row r="125" spans="1:2" ht="16.5">
      <c r="A125" s="110" t="s">
        <v>506</v>
      </c>
      <c r="B125" s="111" t="s">
        <v>507</v>
      </c>
    </row>
    <row r="126" spans="1:2" ht="16.5">
      <c r="A126" s="108" t="s">
        <v>508</v>
      </c>
      <c r="B126" s="109" t="s">
        <v>509</v>
      </c>
    </row>
    <row r="127" spans="1:2" ht="16.5">
      <c r="A127" s="108" t="s">
        <v>510</v>
      </c>
      <c r="B127" s="109" t="s">
        <v>511</v>
      </c>
    </row>
    <row r="128" spans="1:2" ht="16.5">
      <c r="A128" s="108" t="s">
        <v>512</v>
      </c>
      <c r="B128" s="109" t="s">
        <v>513</v>
      </c>
    </row>
    <row r="129" spans="1:2" ht="16.5">
      <c r="A129" s="108" t="s">
        <v>514</v>
      </c>
      <c r="B129" s="109" t="s">
        <v>515</v>
      </c>
    </row>
    <row r="130" spans="1:2" ht="16.5">
      <c r="A130" s="108" t="s">
        <v>516</v>
      </c>
      <c r="B130" s="109" t="s">
        <v>517</v>
      </c>
    </row>
    <row r="131" spans="1:2" ht="16.5">
      <c r="A131" s="108" t="s">
        <v>214</v>
      </c>
      <c r="B131" s="109" t="s">
        <v>518</v>
      </c>
    </row>
    <row r="132" spans="1:2" ht="16.5">
      <c r="A132" s="108" t="s">
        <v>519</v>
      </c>
      <c r="B132" s="109" t="s">
        <v>520</v>
      </c>
    </row>
    <row r="133" spans="1:2" ht="16.5">
      <c r="A133" s="108" t="s">
        <v>195</v>
      </c>
      <c r="B133" s="109" t="s">
        <v>1098</v>
      </c>
    </row>
    <row r="134" spans="1:2" ht="16.5">
      <c r="A134" s="108" t="s">
        <v>521</v>
      </c>
      <c r="B134" s="109" t="s">
        <v>522</v>
      </c>
    </row>
    <row r="135" spans="1:2" ht="16.5">
      <c r="A135" s="108" t="s">
        <v>523</v>
      </c>
      <c r="B135" s="109" t="s">
        <v>524</v>
      </c>
    </row>
    <row r="136" spans="1:2" ht="16.5">
      <c r="A136" s="108" t="s">
        <v>525</v>
      </c>
      <c r="B136" s="109" t="s">
        <v>526</v>
      </c>
    </row>
    <row r="137" spans="1:2" ht="16.5">
      <c r="A137" s="108" t="s">
        <v>527</v>
      </c>
      <c r="B137" s="109" t="s">
        <v>528</v>
      </c>
    </row>
    <row r="138" spans="1:2" ht="16.5">
      <c r="A138" s="108" t="s">
        <v>529</v>
      </c>
      <c r="B138" s="109" t="s">
        <v>530</v>
      </c>
    </row>
    <row r="139" spans="1:2" ht="16.5">
      <c r="A139" s="108" t="s">
        <v>531</v>
      </c>
      <c r="B139" s="109" t="s">
        <v>532</v>
      </c>
    </row>
    <row r="140" spans="1:2" ht="16.5">
      <c r="A140" s="108" t="s">
        <v>224</v>
      </c>
      <c r="B140" s="109" t="s">
        <v>533</v>
      </c>
    </row>
    <row r="141" spans="1:2" ht="16.5">
      <c r="A141" s="108" t="s">
        <v>534</v>
      </c>
      <c r="B141" s="109" t="s">
        <v>535</v>
      </c>
    </row>
    <row r="142" spans="1:2" ht="16.5">
      <c r="A142" s="108" t="s">
        <v>536</v>
      </c>
      <c r="B142" s="109" t="s">
        <v>537</v>
      </c>
    </row>
    <row r="143" spans="1:2" ht="16.5">
      <c r="A143" s="108" t="s">
        <v>538</v>
      </c>
      <c r="B143" s="109" t="s">
        <v>539</v>
      </c>
    </row>
    <row r="144" spans="1:2" ht="16.5">
      <c r="A144" s="108" t="s">
        <v>540</v>
      </c>
      <c r="B144" s="109" t="s">
        <v>541</v>
      </c>
    </row>
    <row r="145" spans="1:2" ht="16.5">
      <c r="A145" s="108" t="s">
        <v>542</v>
      </c>
      <c r="B145" s="109" t="s">
        <v>543</v>
      </c>
    </row>
    <row r="146" spans="1:2" ht="16.5">
      <c r="A146" s="108" t="s">
        <v>544</v>
      </c>
      <c r="B146" s="109" t="s">
        <v>545</v>
      </c>
    </row>
    <row r="147" spans="1:2" ht="16.5">
      <c r="A147" s="108" t="s">
        <v>209</v>
      </c>
      <c r="B147" s="109" t="s">
        <v>546</v>
      </c>
    </row>
    <row r="148" spans="1:2" ht="16.5">
      <c r="A148" s="108" t="s">
        <v>547</v>
      </c>
      <c r="B148" s="109" t="s">
        <v>548</v>
      </c>
    </row>
    <row r="149" spans="1:2" ht="16.5">
      <c r="A149" s="108" t="s">
        <v>1065</v>
      </c>
      <c r="B149" s="109" t="s">
        <v>1065</v>
      </c>
    </row>
    <row r="150" spans="1:2" ht="16.5">
      <c r="A150" s="108" t="s">
        <v>549</v>
      </c>
      <c r="B150" s="109" t="s">
        <v>550</v>
      </c>
    </row>
    <row r="151" spans="1:2" ht="16.5">
      <c r="A151" s="108" t="s">
        <v>28</v>
      </c>
      <c r="B151" s="109" t="s">
        <v>551</v>
      </c>
    </row>
    <row r="152" spans="1:2" ht="16.5">
      <c r="A152" s="108" t="s">
        <v>552</v>
      </c>
      <c r="B152" s="109" t="s">
        <v>553</v>
      </c>
    </row>
    <row r="153" spans="1:2" ht="16.5">
      <c r="A153" s="108" t="s">
        <v>61</v>
      </c>
      <c r="B153" s="109" t="s">
        <v>554</v>
      </c>
    </row>
    <row r="154" spans="1:2" ht="16.5">
      <c r="A154" s="108" t="s">
        <v>555</v>
      </c>
      <c r="B154" s="109" t="s">
        <v>556</v>
      </c>
    </row>
    <row r="155" spans="1:2" ht="16.5">
      <c r="A155" s="108" t="s">
        <v>217</v>
      </c>
      <c r="B155" s="109" t="s">
        <v>557</v>
      </c>
    </row>
    <row r="156" spans="1:2" ht="16.5">
      <c r="A156" s="108" t="s">
        <v>558</v>
      </c>
      <c r="B156" s="109" t="s">
        <v>559</v>
      </c>
    </row>
    <row r="157" spans="1:2" ht="16.5">
      <c r="A157" s="108" t="s">
        <v>560</v>
      </c>
      <c r="B157" s="109" t="s">
        <v>561</v>
      </c>
    </row>
    <row r="158" spans="1:2" ht="16.5">
      <c r="A158" s="108" t="s">
        <v>189</v>
      </c>
      <c r="B158" s="109" t="s">
        <v>562</v>
      </c>
    </row>
    <row r="159" spans="1:2" ht="16.5">
      <c r="A159" s="108" t="s">
        <v>18</v>
      </c>
      <c r="B159" s="109" t="s">
        <v>563</v>
      </c>
    </row>
    <row r="160" spans="1:2" ht="16.5">
      <c r="A160" s="108" t="s">
        <v>564</v>
      </c>
      <c r="B160" s="109" t="s">
        <v>565</v>
      </c>
    </row>
    <row r="161" spans="1:2" ht="16.5">
      <c r="A161" s="108" t="s">
        <v>566</v>
      </c>
      <c r="B161" s="109" t="s">
        <v>567</v>
      </c>
    </row>
    <row r="162" spans="1:2" ht="16.5">
      <c r="A162" s="108" t="s">
        <v>568</v>
      </c>
      <c r="B162" s="109" t="s">
        <v>569</v>
      </c>
    </row>
    <row r="163" spans="1:2" ht="16.5">
      <c r="A163" s="108" t="s">
        <v>570</v>
      </c>
      <c r="B163" s="109" t="s">
        <v>571</v>
      </c>
    </row>
    <row r="164" spans="1:2" ht="16.5">
      <c r="A164" s="108" t="s">
        <v>207</v>
      </c>
      <c r="B164" s="109" t="s">
        <v>572</v>
      </c>
    </row>
    <row r="165" spans="1:2" ht="16.5">
      <c r="A165" s="108" t="s">
        <v>573</v>
      </c>
      <c r="B165" s="109" t="s">
        <v>574</v>
      </c>
    </row>
    <row r="166" spans="1:2" ht="16.5">
      <c r="A166" s="108" t="s">
        <v>575</v>
      </c>
      <c r="B166" s="109" t="s">
        <v>576</v>
      </c>
    </row>
    <row r="167" spans="1:2" ht="16.5">
      <c r="A167" s="108" t="s">
        <v>577</v>
      </c>
      <c r="B167" s="109" t="s">
        <v>578</v>
      </c>
    </row>
    <row r="168" spans="1:2" ht="16.5">
      <c r="A168" s="108" t="s">
        <v>579</v>
      </c>
      <c r="B168" s="109" t="s">
        <v>580</v>
      </c>
    </row>
    <row r="169" spans="1:2" ht="16.5">
      <c r="A169" s="108" t="s">
        <v>581</v>
      </c>
      <c r="B169" s="109" t="s">
        <v>582</v>
      </c>
    </row>
    <row r="170" spans="1:2" ht="16.5">
      <c r="A170" s="110" t="s">
        <v>583</v>
      </c>
      <c r="B170" s="111" t="s">
        <v>584</v>
      </c>
    </row>
    <row r="171" spans="1:2" ht="16.5">
      <c r="A171" s="108" t="s">
        <v>188</v>
      </c>
      <c r="B171" s="109" t="s">
        <v>585</v>
      </c>
    </row>
    <row r="172" spans="1:2" ht="16.5">
      <c r="A172" s="108" t="s">
        <v>586</v>
      </c>
      <c r="B172" s="109" t="s">
        <v>587</v>
      </c>
    </row>
    <row r="173" spans="1:2" ht="16.5">
      <c r="A173" s="108" t="s">
        <v>588</v>
      </c>
      <c r="B173" s="109" t="s">
        <v>589</v>
      </c>
    </row>
    <row r="174" spans="1:2" ht="16.5">
      <c r="A174" s="108" t="s">
        <v>590</v>
      </c>
      <c r="B174" s="109" t="s">
        <v>591</v>
      </c>
    </row>
    <row r="175" spans="1:2" ht="16.5">
      <c r="A175" s="108" t="s">
        <v>592</v>
      </c>
      <c r="B175" s="109" t="s">
        <v>593</v>
      </c>
    </row>
    <row r="176" spans="1:2" ht="16.5">
      <c r="A176" s="108" t="s">
        <v>62</v>
      </c>
      <c r="B176" s="109" t="s">
        <v>594</v>
      </c>
    </row>
    <row r="177" spans="1:2" ht="16.5">
      <c r="A177" s="108" t="s">
        <v>17</v>
      </c>
      <c r="B177" s="109" t="s">
        <v>595</v>
      </c>
    </row>
    <row r="178" spans="1:2" ht="16.5">
      <c r="A178" s="108" t="s">
        <v>596</v>
      </c>
      <c r="B178" s="109" t="s">
        <v>597</v>
      </c>
    </row>
    <row r="179" spans="1:2" ht="16.5">
      <c r="A179" s="108" t="s">
        <v>598</v>
      </c>
      <c r="B179" s="109" t="s">
        <v>599</v>
      </c>
    </row>
    <row r="180" spans="1:2" ht="16.5">
      <c r="A180" s="108" t="s">
        <v>600</v>
      </c>
      <c r="B180" s="109" t="s">
        <v>601</v>
      </c>
    </row>
    <row r="181" spans="1:2" ht="16.5">
      <c r="A181" s="110" t="s">
        <v>602</v>
      </c>
      <c r="B181" s="111" t="s">
        <v>603</v>
      </c>
    </row>
    <row r="182" spans="1:2" ht="16.5">
      <c r="A182" s="108" t="s">
        <v>604</v>
      </c>
      <c r="B182" s="109" t="s">
        <v>605</v>
      </c>
    </row>
    <row r="183" spans="1:2" ht="16.5">
      <c r="A183" s="108" t="s">
        <v>606</v>
      </c>
      <c r="B183" s="109" t="s">
        <v>607</v>
      </c>
    </row>
    <row r="184" spans="1:2" ht="16.5">
      <c r="A184" s="108" t="s">
        <v>23</v>
      </c>
      <c r="B184" s="109" t="s">
        <v>608</v>
      </c>
    </row>
    <row r="185" spans="1:2" ht="16.5">
      <c r="A185" s="108" t="s">
        <v>609</v>
      </c>
      <c r="B185" s="109" t="s">
        <v>610</v>
      </c>
    </row>
    <row r="186" spans="1:2" ht="16.5">
      <c r="A186" s="108" t="s">
        <v>221</v>
      </c>
      <c r="B186" s="109" t="s">
        <v>611</v>
      </c>
    </row>
    <row r="187" spans="1:2" ht="16.5">
      <c r="A187" s="108" t="s">
        <v>612</v>
      </c>
      <c r="B187" s="109" t="s">
        <v>613</v>
      </c>
    </row>
    <row r="188" spans="1:2" ht="16.5">
      <c r="A188" s="108" t="s">
        <v>614</v>
      </c>
      <c r="B188" s="109" t="s">
        <v>615</v>
      </c>
    </row>
    <row r="189" spans="1:2" ht="16.5">
      <c r="A189" s="108" t="s">
        <v>616</v>
      </c>
      <c r="B189" s="109" t="s">
        <v>617</v>
      </c>
    </row>
    <row r="190" spans="1:2" ht="16.5">
      <c r="A190" s="108" t="s">
        <v>618</v>
      </c>
      <c r="B190" s="109" t="s">
        <v>619</v>
      </c>
    </row>
    <row r="191" spans="1:2" ht="16.5">
      <c r="A191" s="108" t="s">
        <v>620</v>
      </c>
      <c r="B191" s="109" t="s">
        <v>621</v>
      </c>
    </row>
    <row r="192" spans="1:2" ht="16.5">
      <c r="A192" s="108" t="s">
        <v>622</v>
      </c>
      <c r="B192" s="109" t="s">
        <v>623</v>
      </c>
    </row>
    <row r="193" spans="1:2" ht="16.5">
      <c r="A193" s="108" t="s">
        <v>624</v>
      </c>
      <c r="B193" s="109" t="s">
        <v>625</v>
      </c>
    </row>
    <row r="194" spans="1:2" ht="16.5">
      <c r="A194" s="108" t="s">
        <v>626</v>
      </c>
      <c r="B194" s="109" t="s">
        <v>627</v>
      </c>
    </row>
    <row r="195" spans="1:2" ht="16.5">
      <c r="A195" s="108" t="s">
        <v>628</v>
      </c>
      <c r="B195" s="109" t="s">
        <v>629</v>
      </c>
    </row>
    <row r="196" spans="1:2" ht="16.5">
      <c r="A196" s="108" t="s">
        <v>630</v>
      </c>
      <c r="B196" s="109" t="s">
        <v>631</v>
      </c>
    </row>
    <row r="197" spans="1:2" ht="16.5">
      <c r="A197" s="108" t="s">
        <v>632</v>
      </c>
      <c r="B197" s="109" t="s">
        <v>633</v>
      </c>
    </row>
    <row r="198" spans="1:2" ht="16.5">
      <c r="A198" s="108" t="s">
        <v>634</v>
      </c>
      <c r="B198" s="109" t="s">
        <v>635</v>
      </c>
    </row>
    <row r="199" spans="1:2" ht="16.5">
      <c r="A199" s="108" t="s">
        <v>636</v>
      </c>
      <c r="B199" s="109" t="s">
        <v>637</v>
      </c>
    </row>
    <row r="200" spans="1:2" ht="16.5">
      <c r="A200" s="108" t="s">
        <v>638</v>
      </c>
      <c r="B200" s="109" t="s">
        <v>639</v>
      </c>
    </row>
    <row r="201" spans="1:2" ht="16.5">
      <c r="A201" s="108" t="s">
        <v>640</v>
      </c>
      <c r="B201" s="109" t="s">
        <v>641</v>
      </c>
    </row>
    <row r="202" spans="1:2" ht="16.5">
      <c r="A202" s="108" t="s">
        <v>642</v>
      </c>
      <c r="B202" s="109" t="s">
        <v>643</v>
      </c>
    </row>
    <row r="203" spans="1:2" ht="16.5">
      <c r="A203" s="108" t="s">
        <v>644</v>
      </c>
      <c r="B203" s="109" t="s">
        <v>645</v>
      </c>
    </row>
    <row r="204" spans="1:2" ht="16.5">
      <c r="A204" s="108" t="s">
        <v>646</v>
      </c>
      <c r="B204" s="109" t="s">
        <v>647</v>
      </c>
    </row>
    <row r="205" spans="1:2" ht="16.5">
      <c r="A205" s="108" t="s">
        <v>648</v>
      </c>
      <c r="B205" s="109" t="s">
        <v>649</v>
      </c>
    </row>
    <row r="206" spans="1:2" ht="16.5">
      <c r="A206" s="108" t="s">
        <v>650</v>
      </c>
      <c r="B206" s="109" t="s">
        <v>651</v>
      </c>
    </row>
    <row r="207" spans="1:2" ht="16.5">
      <c r="A207" s="108" t="s">
        <v>652</v>
      </c>
      <c r="B207" s="109" t="s">
        <v>653</v>
      </c>
    </row>
    <row r="208" spans="1:2" ht="16.5">
      <c r="A208" s="108" t="s">
        <v>654</v>
      </c>
      <c r="B208" s="109" t="s">
        <v>655</v>
      </c>
    </row>
    <row r="209" spans="1:2" ht="16.5">
      <c r="A209" s="108" t="s">
        <v>656</v>
      </c>
      <c r="B209" s="109" t="s">
        <v>657</v>
      </c>
    </row>
    <row r="210" spans="1:2" ht="16.5">
      <c r="A210" s="108" t="s">
        <v>658</v>
      </c>
      <c r="B210" s="109" t="s">
        <v>659</v>
      </c>
    </row>
    <row r="211" spans="1:2" ht="16.5">
      <c r="A211" s="108" t="s">
        <v>63</v>
      </c>
      <c r="B211" s="109" t="s">
        <v>655</v>
      </c>
    </row>
    <row r="212" spans="1:2" ht="16.5">
      <c r="A212" s="108" t="s">
        <v>660</v>
      </c>
      <c r="B212" s="109" t="s">
        <v>661</v>
      </c>
    </row>
    <row r="213" spans="1:2" ht="16.5">
      <c r="A213" s="108" t="s">
        <v>662</v>
      </c>
      <c r="B213" s="109" t="s">
        <v>663</v>
      </c>
    </row>
    <row r="214" spans="1:2" ht="16.5">
      <c r="A214" s="108" t="s">
        <v>664</v>
      </c>
      <c r="B214" s="109" t="s">
        <v>665</v>
      </c>
    </row>
    <row r="215" spans="1:2" ht="16.5">
      <c r="A215" s="108" t="s">
        <v>666</v>
      </c>
      <c r="B215" s="109" t="s">
        <v>667</v>
      </c>
    </row>
    <row r="216" spans="1:2" ht="16.5">
      <c r="A216" s="108" t="s">
        <v>668</v>
      </c>
      <c r="B216" s="109" t="s">
        <v>669</v>
      </c>
    </row>
    <row r="217" spans="1:2" ht="16.5">
      <c r="A217" s="108" t="s">
        <v>670</v>
      </c>
      <c r="B217" s="109" t="s">
        <v>671</v>
      </c>
    </row>
    <row r="218" spans="1:2" ht="16.5">
      <c r="A218" s="108" t="s">
        <v>1074</v>
      </c>
      <c r="B218" s="109" t="s">
        <v>1074</v>
      </c>
    </row>
    <row r="219" spans="1:2" ht="16.5">
      <c r="A219" s="108" t="s">
        <v>672</v>
      </c>
      <c r="B219" s="109" t="s">
        <v>673</v>
      </c>
    </row>
    <row r="220" spans="1:2" ht="16.5">
      <c r="A220" s="110" t="s">
        <v>674</v>
      </c>
      <c r="B220" s="111" t="s">
        <v>675</v>
      </c>
    </row>
    <row r="221" spans="1:2" ht="16.5">
      <c r="A221" s="108" t="s">
        <v>676</v>
      </c>
      <c r="B221" s="109" t="s">
        <v>677</v>
      </c>
    </row>
    <row r="222" spans="1:2" ht="16.5">
      <c r="A222" s="108" t="s">
        <v>678</v>
      </c>
      <c r="B222" s="109" t="s">
        <v>679</v>
      </c>
    </row>
    <row r="223" spans="1:2" ht="16.5">
      <c r="A223" s="108" t="s">
        <v>680</v>
      </c>
      <c r="B223" s="109" t="s">
        <v>681</v>
      </c>
    </row>
    <row r="224" spans="1:2" ht="16.5">
      <c r="A224" s="108" t="s">
        <v>682</v>
      </c>
      <c r="B224" s="109" t="s">
        <v>683</v>
      </c>
    </row>
    <row r="225" spans="1:2" ht="16.5">
      <c r="A225" s="108" t="s">
        <v>684</v>
      </c>
      <c r="B225" s="109" t="s">
        <v>685</v>
      </c>
    </row>
    <row r="226" spans="1:2" ht="16.5">
      <c r="A226" s="108" t="s">
        <v>686</v>
      </c>
      <c r="B226" s="109" t="s">
        <v>687</v>
      </c>
    </row>
    <row r="227" spans="1:2" ht="16.5">
      <c r="A227" s="108" t="s">
        <v>191</v>
      </c>
      <c r="B227" s="109" t="s">
        <v>688</v>
      </c>
    </row>
    <row r="228" spans="1:2" ht="16.5">
      <c r="A228" s="108" t="s">
        <v>689</v>
      </c>
      <c r="B228" s="109" t="s">
        <v>690</v>
      </c>
    </row>
    <row r="229" spans="1:2" ht="16.5">
      <c r="A229" s="108" t="s">
        <v>691</v>
      </c>
      <c r="B229" s="109" t="s">
        <v>692</v>
      </c>
    </row>
    <row r="230" spans="1:2" ht="16.5">
      <c r="A230" s="108" t="s">
        <v>693</v>
      </c>
      <c r="B230" s="109" t="s">
        <v>694</v>
      </c>
    </row>
    <row r="231" spans="1:2" ht="16.5">
      <c r="A231" s="108" t="s">
        <v>1063</v>
      </c>
      <c r="B231" s="109" t="s">
        <v>1063</v>
      </c>
    </row>
    <row r="232" spans="1:2" ht="16.5">
      <c r="A232" s="108" t="s">
        <v>695</v>
      </c>
      <c r="B232" s="109" t="s">
        <v>696</v>
      </c>
    </row>
    <row r="233" spans="1:2" ht="16.5">
      <c r="A233" s="108" t="s">
        <v>697</v>
      </c>
      <c r="B233" s="109" t="s">
        <v>698</v>
      </c>
    </row>
    <row r="234" spans="1:2" ht="16.5">
      <c r="A234" s="108" t="s">
        <v>699</v>
      </c>
      <c r="B234" s="109" t="s">
        <v>700</v>
      </c>
    </row>
    <row r="235" spans="1:2" ht="16.5">
      <c r="A235" s="108" t="s">
        <v>701</v>
      </c>
      <c r="B235" s="109" t="s">
        <v>702</v>
      </c>
    </row>
    <row r="236" spans="1:2" ht="16.5">
      <c r="A236" s="108" t="s">
        <v>703</v>
      </c>
      <c r="B236" s="109" t="s">
        <v>704</v>
      </c>
    </row>
    <row r="237" spans="1:2" ht="16.5">
      <c r="A237" s="108" t="s">
        <v>219</v>
      </c>
      <c r="B237" s="109" t="s">
        <v>705</v>
      </c>
    </row>
    <row r="238" spans="1:2" ht="16.5">
      <c r="A238" s="108" t="s">
        <v>706</v>
      </c>
      <c r="B238" s="109" t="s">
        <v>707</v>
      </c>
    </row>
    <row r="239" spans="1:2" ht="16.5">
      <c r="A239" s="108" t="s">
        <v>708</v>
      </c>
      <c r="B239" s="109" t="s">
        <v>709</v>
      </c>
    </row>
    <row r="240" spans="1:2" ht="16.5">
      <c r="A240" s="110" t="s">
        <v>710</v>
      </c>
      <c r="B240" s="111" t="s">
        <v>711</v>
      </c>
    </row>
    <row r="241" spans="1:2" ht="16.5">
      <c r="A241" s="108" t="s">
        <v>712</v>
      </c>
      <c r="B241" s="109" t="s">
        <v>713</v>
      </c>
    </row>
    <row r="242" spans="1:2" ht="16.5">
      <c r="A242" s="108" t="s">
        <v>714</v>
      </c>
      <c r="B242" s="109" t="s">
        <v>715</v>
      </c>
    </row>
    <row r="243" spans="1:2" ht="16.5">
      <c r="A243" s="108" t="s">
        <v>210</v>
      </c>
      <c r="B243" s="109" t="s">
        <v>716</v>
      </c>
    </row>
    <row r="244" spans="1:2" ht="16.5">
      <c r="A244" s="108" t="s">
        <v>215</v>
      </c>
      <c r="B244" s="109" t="s">
        <v>717</v>
      </c>
    </row>
    <row r="245" spans="1:2" ht="16.5">
      <c r="A245" s="108" t="s">
        <v>718</v>
      </c>
      <c r="B245" s="109" t="s">
        <v>719</v>
      </c>
    </row>
    <row r="246" spans="1:2" ht="16.5">
      <c r="A246" s="108" t="s">
        <v>720</v>
      </c>
      <c r="B246" s="109" t="s">
        <v>721</v>
      </c>
    </row>
    <row r="247" spans="1:2" ht="16.5">
      <c r="A247" s="108" t="s">
        <v>25</v>
      </c>
      <c r="B247" s="109" t="s">
        <v>722</v>
      </c>
    </row>
    <row r="248" spans="1:2" ht="16.5">
      <c r="A248" s="108" t="s">
        <v>223</v>
      </c>
      <c r="B248" s="109" t="s">
        <v>723</v>
      </c>
    </row>
    <row r="249" spans="1:2" ht="16.5">
      <c r="A249" s="108" t="s">
        <v>724</v>
      </c>
      <c r="B249" s="109" t="s">
        <v>725</v>
      </c>
    </row>
    <row r="250" spans="1:2" ht="16.5">
      <c r="A250" s="108" t="s">
        <v>1064</v>
      </c>
      <c r="B250" s="109" t="s">
        <v>1064</v>
      </c>
    </row>
    <row r="251" spans="1:2" ht="16.5">
      <c r="A251" s="108" t="s">
        <v>726</v>
      </c>
      <c r="B251" s="109" t="s">
        <v>727</v>
      </c>
    </row>
    <row r="252" spans="1:2" ht="16.5">
      <c r="A252" s="108" t="s">
        <v>728</v>
      </c>
      <c r="B252" s="109" t="s">
        <v>729</v>
      </c>
    </row>
    <row r="253" spans="1:2" ht="16.5">
      <c r="A253" s="108" t="s">
        <v>730</v>
      </c>
      <c r="B253" s="109" t="s">
        <v>731</v>
      </c>
    </row>
    <row r="254" spans="1:2" ht="16.5">
      <c r="A254" s="108" t="s">
        <v>732</v>
      </c>
      <c r="B254" s="109" t="s">
        <v>733</v>
      </c>
    </row>
    <row r="255" spans="1:2" ht="16.5">
      <c r="A255" s="108" t="s">
        <v>734</v>
      </c>
      <c r="B255" s="109" t="s">
        <v>735</v>
      </c>
    </row>
    <row r="256" spans="1:2" ht="16.5">
      <c r="A256" s="108" t="s">
        <v>736</v>
      </c>
      <c r="B256" s="109" t="s">
        <v>737</v>
      </c>
    </row>
    <row r="257" spans="1:2" ht="16.5">
      <c r="A257" s="108" t="s">
        <v>738</v>
      </c>
      <c r="B257" s="109" t="s">
        <v>739</v>
      </c>
    </row>
    <row r="258" spans="1:2" ht="16.5">
      <c r="A258" s="108" t="s">
        <v>740</v>
      </c>
      <c r="B258" s="109" t="s">
        <v>741</v>
      </c>
    </row>
    <row r="259" spans="1:2" ht="16.5">
      <c r="A259" s="108" t="s">
        <v>742</v>
      </c>
      <c r="B259" s="109" t="s">
        <v>743</v>
      </c>
    </row>
    <row r="260" spans="1:2" ht="16.5">
      <c r="A260" s="108" t="s">
        <v>744</v>
      </c>
      <c r="B260" s="109" t="s">
        <v>745</v>
      </c>
    </row>
    <row r="261" spans="1:2" ht="16.5">
      <c r="A261" s="108" t="s">
        <v>746</v>
      </c>
      <c r="B261" s="109" t="s">
        <v>747</v>
      </c>
    </row>
    <row r="262" spans="1:2" ht="16.5">
      <c r="A262" s="108" t="s">
        <v>748</v>
      </c>
      <c r="B262" s="109" t="s">
        <v>739</v>
      </c>
    </row>
    <row r="263" spans="1:2" ht="16.5">
      <c r="A263" s="108" t="s">
        <v>749</v>
      </c>
      <c r="B263" s="109" t="s">
        <v>750</v>
      </c>
    </row>
    <row r="264" spans="1:2" ht="16.5">
      <c r="A264" s="108" t="s">
        <v>751</v>
      </c>
      <c r="B264" s="109" t="s">
        <v>752</v>
      </c>
    </row>
    <row r="265" spans="1:2" ht="16.5">
      <c r="A265" s="108" t="s">
        <v>753</v>
      </c>
      <c r="B265" s="109" t="s">
        <v>754</v>
      </c>
    </row>
    <row r="266" spans="1:2" ht="16.5">
      <c r="A266" s="108" t="s">
        <v>755</v>
      </c>
      <c r="B266" s="109" t="s">
        <v>756</v>
      </c>
    </row>
    <row r="267" spans="1:2" ht="16.5">
      <c r="A267" s="108" t="s">
        <v>757</v>
      </c>
      <c r="B267" s="109" t="s">
        <v>758</v>
      </c>
    </row>
    <row r="268" spans="1:2" ht="16.5">
      <c r="A268" s="108" t="s">
        <v>759</v>
      </c>
      <c r="B268" s="109" t="s">
        <v>760</v>
      </c>
    </row>
    <row r="269" spans="1:2" ht="16.5">
      <c r="A269" s="108" t="s">
        <v>761</v>
      </c>
      <c r="B269" s="109" t="s">
        <v>762</v>
      </c>
    </row>
    <row r="270" spans="1:2" ht="16.5">
      <c r="A270" s="108" t="s">
        <v>208</v>
      </c>
      <c r="B270" s="109" t="s">
        <v>763</v>
      </c>
    </row>
    <row r="271" spans="1:2" ht="16.5">
      <c r="A271" s="108" t="s">
        <v>764</v>
      </c>
      <c r="B271" s="109" t="s">
        <v>765</v>
      </c>
    </row>
    <row r="272" spans="1:2" ht="16.5">
      <c r="A272" s="108" t="s">
        <v>766</v>
      </c>
      <c r="B272" s="109" t="s">
        <v>767</v>
      </c>
    </row>
    <row r="273" spans="1:2" ht="16.5">
      <c r="A273" s="108" t="s">
        <v>768</v>
      </c>
      <c r="B273" s="109" t="s">
        <v>769</v>
      </c>
    </row>
    <row r="274" spans="1:2" ht="16.5">
      <c r="A274" s="108" t="s">
        <v>770</v>
      </c>
      <c r="B274" s="109" t="s">
        <v>771</v>
      </c>
    </row>
    <row r="275" spans="1:2" ht="16.5">
      <c r="A275" s="108" t="s">
        <v>772</v>
      </c>
      <c r="B275" s="109" t="s">
        <v>773</v>
      </c>
    </row>
    <row r="276" spans="1:2" ht="16.5">
      <c r="A276" s="108" t="s">
        <v>774</v>
      </c>
      <c r="B276" s="109" t="s">
        <v>775</v>
      </c>
    </row>
    <row r="277" spans="1:2" ht="16.5">
      <c r="A277" s="108" t="s">
        <v>776</v>
      </c>
      <c r="B277" s="109" t="s">
        <v>777</v>
      </c>
    </row>
    <row r="278" spans="1:2" ht="16.5">
      <c r="A278" s="108" t="s">
        <v>778</v>
      </c>
      <c r="B278" s="109" t="s">
        <v>779</v>
      </c>
    </row>
    <row r="279" spans="1:2" ht="16.5">
      <c r="A279" s="108" t="s">
        <v>780</v>
      </c>
      <c r="B279" s="109" t="s">
        <v>781</v>
      </c>
    </row>
    <row r="280" spans="1:2" ht="16.5">
      <c r="A280" s="108" t="s">
        <v>26</v>
      </c>
      <c r="B280" s="109" t="s">
        <v>782</v>
      </c>
    </row>
    <row r="281" spans="1:2" ht="16.5">
      <c r="A281" s="108" t="s">
        <v>783</v>
      </c>
      <c r="B281" s="109" t="s">
        <v>784</v>
      </c>
    </row>
    <row r="282" spans="1:2" ht="16.5">
      <c r="A282" s="108" t="s">
        <v>785</v>
      </c>
      <c r="B282" s="109" t="s">
        <v>786</v>
      </c>
    </row>
    <row r="283" spans="1:2" ht="16.5">
      <c r="A283" s="108" t="s">
        <v>787</v>
      </c>
      <c r="B283" s="109" t="s">
        <v>788</v>
      </c>
    </row>
    <row r="284" spans="1:2" ht="16.5">
      <c r="A284" s="108" t="s">
        <v>789</v>
      </c>
      <c r="B284" s="109" t="s">
        <v>790</v>
      </c>
    </row>
    <row r="285" spans="1:2" ht="16.5">
      <c r="A285" s="108" t="s">
        <v>220</v>
      </c>
      <c r="B285" s="109" t="s">
        <v>791</v>
      </c>
    </row>
    <row r="286" spans="1:2" ht="16.5">
      <c r="A286" s="108" t="s">
        <v>792</v>
      </c>
      <c r="B286" s="109" t="s">
        <v>793</v>
      </c>
    </row>
    <row r="287" spans="1:2" ht="16.5">
      <c r="A287" s="108" t="s">
        <v>794</v>
      </c>
      <c r="B287" s="109" t="s">
        <v>795</v>
      </c>
    </row>
    <row r="288" spans="1:2" ht="16.5">
      <c r="A288" s="108" t="s">
        <v>796</v>
      </c>
      <c r="B288" s="109" t="s">
        <v>797</v>
      </c>
    </row>
    <row r="289" spans="1:2" ht="16.5">
      <c r="A289" s="108" t="s">
        <v>187</v>
      </c>
      <c r="B289" s="109" t="s">
        <v>798</v>
      </c>
    </row>
    <row r="290" spans="1:2" ht="16.5">
      <c r="A290" s="108" t="s">
        <v>1067</v>
      </c>
      <c r="B290" s="109" t="s">
        <v>1067</v>
      </c>
    </row>
    <row r="291" spans="1:2" ht="16.5">
      <c r="A291" s="108" t="s">
        <v>799</v>
      </c>
      <c r="B291" s="109" t="s">
        <v>800</v>
      </c>
    </row>
    <row r="292" spans="1:2" ht="16.5">
      <c r="A292" s="108" t="s">
        <v>801</v>
      </c>
      <c r="B292" s="109" t="s">
        <v>802</v>
      </c>
    </row>
    <row r="293" spans="1:2" ht="16.5">
      <c r="A293" s="108" t="s">
        <v>1070</v>
      </c>
      <c r="B293" s="109" t="s">
        <v>1070</v>
      </c>
    </row>
    <row r="294" spans="1:2" ht="16.5">
      <c r="A294" s="108" t="s">
        <v>803</v>
      </c>
      <c r="B294" s="109" t="s">
        <v>804</v>
      </c>
    </row>
    <row r="295" spans="1:2" ht="16.5">
      <c r="A295" s="108" t="s">
        <v>805</v>
      </c>
      <c r="B295" s="109" t="s">
        <v>806</v>
      </c>
    </row>
    <row r="296" spans="1:2" ht="16.5">
      <c r="A296" s="108" t="s">
        <v>807</v>
      </c>
      <c r="B296" s="109" t="s">
        <v>808</v>
      </c>
    </row>
    <row r="297" spans="1:2" ht="16.5">
      <c r="A297" s="108" t="s">
        <v>809</v>
      </c>
      <c r="B297" s="109" t="s">
        <v>810</v>
      </c>
    </row>
    <row r="298" spans="1:2" ht="16.5">
      <c r="A298" s="108" t="s">
        <v>811</v>
      </c>
      <c r="B298" s="109" t="s">
        <v>812</v>
      </c>
    </row>
    <row r="299" spans="1:2" ht="16.5">
      <c r="A299" s="108" t="s">
        <v>813</v>
      </c>
      <c r="B299" s="109" t="s">
        <v>814</v>
      </c>
    </row>
    <row r="300" spans="1:2" ht="16.5">
      <c r="A300" s="108" t="s">
        <v>1071</v>
      </c>
      <c r="B300" s="109" t="s">
        <v>1071</v>
      </c>
    </row>
    <row r="301" spans="1:2" ht="16.5">
      <c r="A301" s="108" t="s">
        <v>815</v>
      </c>
      <c r="B301" s="109" t="s">
        <v>816</v>
      </c>
    </row>
    <row r="302" spans="1:2" ht="16.5">
      <c r="A302" s="108" t="s">
        <v>817</v>
      </c>
      <c r="B302" s="109" t="s">
        <v>818</v>
      </c>
    </row>
    <row r="303" spans="1:2" ht="16.5">
      <c r="A303" s="108" t="s">
        <v>819</v>
      </c>
      <c r="B303" s="109" t="s">
        <v>820</v>
      </c>
    </row>
    <row r="304" spans="1:2" ht="16.5">
      <c r="A304" s="108" t="s">
        <v>821</v>
      </c>
      <c r="B304" s="109" t="s">
        <v>822</v>
      </c>
    </row>
    <row r="305" spans="1:2" ht="16.5">
      <c r="A305" s="108" t="s">
        <v>823</v>
      </c>
      <c r="B305" s="109" t="s">
        <v>824</v>
      </c>
    </row>
    <row r="306" spans="1:2" ht="16.5">
      <c r="A306" s="108" t="s">
        <v>825</v>
      </c>
      <c r="B306" s="109" t="s">
        <v>826</v>
      </c>
    </row>
    <row r="307" spans="1:2" ht="16.5">
      <c r="A307" s="108" t="s">
        <v>64</v>
      </c>
      <c r="B307" s="109" t="s">
        <v>827</v>
      </c>
    </row>
    <row r="308" spans="1:2" ht="16.5">
      <c r="A308" s="108" t="s">
        <v>828</v>
      </c>
      <c r="B308" s="109" t="s">
        <v>829</v>
      </c>
    </row>
    <row r="309" spans="1:2" ht="16.5">
      <c r="A309" s="108" t="s">
        <v>204</v>
      </c>
      <c r="B309" s="109" t="s">
        <v>830</v>
      </c>
    </row>
    <row r="310" spans="1:2" ht="16.5">
      <c r="A310" s="108" t="s">
        <v>831</v>
      </c>
      <c r="B310" s="109" t="s">
        <v>832</v>
      </c>
    </row>
    <row r="311" spans="1:2" ht="16.5">
      <c r="A311" s="108" t="s">
        <v>833</v>
      </c>
      <c r="B311" s="109" t="s">
        <v>834</v>
      </c>
    </row>
    <row r="312" spans="1:2" ht="16.5">
      <c r="A312" s="108" t="s">
        <v>835</v>
      </c>
      <c r="B312" s="109" t="s">
        <v>836</v>
      </c>
    </row>
    <row r="313" spans="1:2" ht="16.5">
      <c r="A313" s="108" t="s">
        <v>837</v>
      </c>
      <c r="B313" s="109" t="s">
        <v>838</v>
      </c>
    </row>
    <row r="314" spans="1:2" ht="16.5">
      <c r="A314" s="108" t="s">
        <v>839</v>
      </c>
      <c r="B314" s="109" t="s">
        <v>840</v>
      </c>
    </row>
    <row r="315" spans="1:2" ht="16.5">
      <c r="A315" s="108" t="s">
        <v>841</v>
      </c>
      <c r="B315" s="109" t="s">
        <v>842</v>
      </c>
    </row>
    <row r="316" spans="1:2" ht="16.5">
      <c r="A316" s="108" t="s">
        <v>843</v>
      </c>
      <c r="B316" s="109" t="s">
        <v>844</v>
      </c>
    </row>
    <row r="317" spans="1:2" ht="16.5">
      <c r="A317" s="108" t="s">
        <v>845</v>
      </c>
      <c r="B317" s="109" t="s">
        <v>846</v>
      </c>
    </row>
    <row r="318" spans="1:2" ht="16.5">
      <c r="A318" s="108" t="s">
        <v>847</v>
      </c>
      <c r="B318" s="109" t="s">
        <v>848</v>
      </c>
    </row>
    <row r="319" spans="1:2" ht="16.5">
      <c r="A319" s="108" t="s">
        <v>849</v>
      </c>
      <c r="B319" s="109" t="s">
        <v>850</v>
      </c>
    </row>
    <row r="320" spans="1:2" ht="16.5">
      <c r="A320" s="108" t="s">
        <v>851</v>
      </c>
      <c r="B320" s="109" t="s">
        <v>852</v>
      </c>
    </row>
    <row r="321" spans="1:2" ht="16.5">
      <c r="A321" s="108" t="s">
        <v>65</v>
      </c>
      <c r="B321" s="109" t="s">
        <v>853</v>
      </c>
    </row>
    <row r="322" spans="1:2" ht="16.5">
      <c r="A322" s="108" t="s">
        <v>854</v>
      </c>
      <c r="B322" s="109" t="s">
        <v>855</v>
      </c>
    </row>
    <row r="323" spans="1:2" ht="16.5">
      <c r="A323" s="108" t="s">
        <v>856</v>
      </c>
      <c r="B323" s="109" t="s">
        <v>857</v>
      </c>
    </row>
    <row r="324" spans="1:2" ht="16.5">
      <c r="A324" s="108" t="s">
        <v>858</v>
      </c>
      <c r="B324" s="109" t="s">
        <v>859</v>
      </c>
    </row>
    <row r="325" spans="1:2" ht="16.5">
      <c r="A325" s="108" t="s">
        <v>860</v>
      </c>
      <c r="B325" s="109" t="s">
        <v>861</v>
      </c>
    </row>
    <row r="326" spans="1:2" ht="16.5">
      <c r="A326" s="108" t="s">
        <v>862</v>
      </c>
      <c r="B326" s="109" t="s">
        <v>863</v>
      </c>
    </row>
    <row r="327" spans="1:2" ht="16.5">
      <c r="A327" s="108" t="s">
        <v>864</v>
      </c>
      <c r="B327" s="109" t="s">
        <v>865</v>
      </c>
    </row>
    <row r="328" spans="1:2" ht="16.5">
      <c r="A328" s="108" t="s">
        <v>866</v>
      </c>
      <c r="B328" s="109" t="s">
        <v>867</v>
      </c>
    </row>
    <row r="329" spans="1:2" ht="16.5">
      <c r="A329" s="110" t="s">
        <v>868</v>
      </c>
      <c r="B329" s="111" t="s">
        <v>869</v>
      </c>
    </row>
    <row r="330" spans="1:2" ht="16.5">
      <c r="A330" s="108" t="s">
        <v>870</v>
      </c>
      <c r="B330" s="109" t="s">
        <v>871</v>
      </c>
    </row>
    <row r="331" spans="1:2" ht="16.5">
      <c r="A331" s="110" t="s">
        <v>872</v>
      </c>
      <c r="B331" s="111" t="s">
        <v>873</v>
      </c>
    </row>
    <row r="332" spans="1:2" ht="16.5">
      <c r="A332" s="110" t="s">
        <v>874</v>
      </c>
      <c r="B332" s="111" t="s">
        <v>875</v>
      </c>
    </row>
    <row r="333" spans="1:2" ht="16.5">
      <c r="A333" s="108" t="s">
        <v>876</v>
      </c>
      <c r="B333" s="109" t="s">
        <v>877</v>
      </c>
    </row>
    <row r="334" spans="1:2" ht="16.5">
      <c r="A334" s="108" t="s">
        <v>878</v>
      </c>
      <c r="B334" s="109" t="s">
        <v>879</v>
      </c>
    </row>
    <row r="335" spans="1:2" ht="16.5">
      <c r="A335" s="108" t="s">
        <v>880</v>
      </c>
      <c r="B335" s="109" t="s">
        <v>881</v>
      </c>
    </row>
    <row r="336" spans="1:2" ht="16.5">
      <c r="A336" s="108" t="s">
        <v>882</v>
      </c>
      <c r="B336" s="109" t="s">
        <v>883</v>
      </c>
    </row>
    <row r="337" spans="1:2" ht="16.5">
      <c r="A337" s="108" t="s">
        <v>1060</v>
      </c>
      <c r="B337" s="109" t="s">
        <v>1097</v>
      </c>
    </row>
    <row r="338" spans="1:2" ht="16.5">
      <c r="A338" s="108" t="s">
        <v>884</v>
      </c>
      <c r="B338" s="109" t="s">
        <v>885</v>
      </c>
    </row>
    <row r="339" spans="1:2" ht="16.5">
      <c r="A339" s="108" t="s">
        <v>886</v>
      </c>
      <c r="B339" s="109" t="s">
        <v>887</v>
      </c>
    </row>
    <row r="340" spans="1:2" ht="16.5">
      <c r="A340" s="108" t="s">
        <v>888</v>
      </c>
      <c r="B340" s="109" t="s">
        <v>889</v>
      </c>
    </row>
    <row r="341" spans="1:2" ht="16.5">
      <c r="A341" s="108" t="s">
        <v>890</v>
      </c>
      <c r="B341" s="109" t="s">
        <v>891</v>
      </c>
    </row>
    <row r="342" spans="1:2" ht="16.5">
      <c r="A342" s="108" t="s">
        <v>212</v>
      </c>
      <c r="B342" s="109" t="s">
        <v>892</v>
      </c>
    </row>
    <row r="343" spans="1:2" ht="16.5">
      <c r="A343" s="108" t="s">
        <v>893</v>
      </c>
      <c r="B343" s="109" t="s">
        <v>894</v>
      </c>
    </row>
    <row r="344" spans="1:2" ht="16.5">
      <c r="A344" s="108" t="s">
        <v>895</v>
      </c>
      <c r="B344" s="109" t="s">
        <v>896</v>
      </c>
    </row>
    <row r="345" spans="1:2" ht="16.5">
      <c r="A345" s="108" t="s">
        <v>897</v>
      </c>
      <c r="B345" s="109" t="s">
        <v>898</v>
      </c>
    </row>
    <row r="346" spans="1:2" ht="16.5">
      <c r="A346" s="108" t="s">
        <v>899</v>
      </c>
      <c r="B346" s="109" t="s">
        <v>900</v>
      </c>
    </row>
    <row r="347" spans="1:2" ht="16.5">
      <c r="A347" s="108" t="s">
        <v>901</v>
      </c>
      <c r="B347" s="109" t="s">
        <v>902</v>
      </c>
    </row>
    <row r="348" spans="1:2" ht="16.5">
      <c r="A348" s="108" t="s">
        <v>1075</v>
      </c>
      <c r="B348" s="109" t="s">
        <v>1075</v>
      </c>
    </row>
    <row r="349" spans="1:2" ht="16.5">
      <c r="A349" s="108" t="s">
        <v>903</v>
      </c>
      <c r="B349" s="109" t="s">
        <v>904</v>
      </c>
    </row>
    <row r="350" spans="1:2" ht="16.5">
      <c r="A350" s="108" t="s">
        <v>905</v>
      </c>
      <c r="B350" s="109" t="s">
        <v>906</v>
      </c>
    </row>
    <row r="351" spans="1:2" ht="16.5">
      <c r="A351" s="108" t="s">
        <v>1059</v>
      </c>
      <c r="B351" s="109" t="s">
        <v>1099</v>
      </c>
    </row>
    <row r="352" spans="1:2" ht="16.5">
      <c r="A352" s="110" t="s">
        <v>907</v>
      </c>
      <c r="B352" s="111" t="s">
        <v>908</v>
      </c>
    </row>
    <row r="353" spans="1:2" ht="16.5">
      <c r="A353" s="110" t="s">
        <v>909</v>
      </c>
      <c r="B353" s="111" t="s">
        <v>910</v>
      </c>
    </row>
    <row r="354" spans="1:2" ht="16.5">
      <c r="A354" s="110" t="s">
        <v>200</v>
      </c>
      <c r="B354" s="111" t="s">
        <v>911</v>
      </c>
    </row>
    <row r="355" spans="1:2" ht="16.5">
      <c r="A355" s="110" t="s">
        <v>912</v>
      </c>
      <c r="B355" s="111" t="s">
        <v>913</v>
      </c>
    </row>
    <row r="356" spans="1:2" ht="16.5">
      <c r="A356" s="108" t="s">
        <v>914</v>
      </c>
      <c r="B356" s="109" t="s">
        <v>915</v>
      </c>
    </row>
    <row r="357" spans="1:2" ht="16.5">
      <c r="A357" s="110" t="s">
        <v>916</v>
      </c>
      <c r="B357" s="111" t="s">
        <v>917</v>
      </c>
    </row>
    <row r="358" spans="1:2" ht="16.5">
      <c r="A358" s="108" t="s">
        <v>1073</v>
      </c>
      <c r="B358" s="109" t="s">
        <v>1073</v>
      </c>
    </row>
    <row r="359" spans="1:2" ht="16.5">
      <c r="A359" s="110" t="s">
        <v>918</v>
      </c>
      <c r="B359" s="111" t="s">
        <v>919</v>
      </c>
    </row>
    <row r="360" spans="1:2" ht="16.5">
      <c r="A360" s="110" t="s">
        <v>920</v>
      </c>
      <c r="B360" s="111" t="s">
        <v>921</v>
      </c>
    </row>
    <row r="361" spans="1:2" ht="16.5">
      <c r="A361" s="110" t="s">
        <v>922</v>
      </c>
      <c r="B361" s="111" t="s">
        <v>923</v>
      </c>
    </row>
    <row r="362" spans="1:2" ht="16.5">
      <c r="A362" s="110" t="s">
        <v>924</v>
      </c>
      <c r="B362" s="111" t="s">
        <v>925</v>
      </c>
    </row>
    <row r="363" spans="1:2" ht="16.5">
      <c r="A363" s="108" t="s">
        <v>1072</v>
      </c>
      <c r="B363" s="109" t="s">
        <v>1072</v>
      </c>
    </row>
    <row r="364" spans="1:2" ht="16.5">
      <c r="A364" s="108" t="s">
        <v>1062</v>
      </c>
      <c r="B364" s="109" t="s">
        <v>1062</v>
      </c>
    </row>
    <row r="365" spans="1:2" ht="16.5">
      <c r="A365" s="108" t="s">
        <v>30</v>
      </c>
      <c r="B365" s="109" t="s">
        <v>926</v>
      </c>
    </row>
    <row r="366" spans="1:2" ht="16.5">
      <c r="A366" s="108" t="s">
        <v>927</v>
      </c>
      <c r="B366" s="109" t="s">
        <v>928</v>
      </c>
    </row>
    <row r="367" spans="1:2" ht="16.5">
      <c r="A367" s="108" t="s">
        <v>929</v>
      </c>
      <c r="B367" s="109" t="s">
        <v>930</v>
      </c>
    </row>
    <row r="368" spans="1:2" ht="16.5">
      <c r="A368" s="108" t="s">
        <v>931</v>
      </c>
      <c r="B368" s="109" t="s">
        <v>932</v>
      </c>
    </row>
    <row r="369" spans="1:2" ht="16.5">
      <c r="A369" s="108" t="s">
        <v>933</v>
      </c>
      <c r="B369" s="109" t="s">
        <v>934</v>
      </c>
    </row>
    <row r="370" spans="1:2" ht="16.5">
      <c r="A370" s="108" t="s">
        <v>935</v>
      </c>
      <c r="B370" s="109" t="s">
        <v>936</v>
      </c>
    </row>
    <row r="371" spans="1:2" ht="16.5">
      <c r="A371" s="108" t="s">
        <v>937</v>
      </c>
      <c r="B371" s="109" t="s">
        <v>938</v>
      </c>
    </row>
    <row r="372" spans="1:2" ht="16.5">
      <c r="A372" s="108" t="s">
        <v>197</v>
      </c>
      <c r="B372" s="109" t="s">
        <v>939</v>
      </c>
    </row>
    <row r="373" spans="1:2" ht="16.5">
      <c r="A373" s="108" t="s">
        <v>940</v>
      </c>
      <c r="B373" s="109" t="s">
        <v>941</v>
      </c>
    </row>
    <row r="374" spans="1:2" ht="16.5">
      <c r="A374" s="108" t="s">
        <v>942</v>
      </c>
      <c r="B374" s="109" t="s">
        <v>943</v>
      </c>
    </row>
    <row r="375" spans="1:2" ht="16.5">
      <c r="A375" s="108" t="s">
        <v>944</v>
      </c>
      <c r="B375" s="109" t="s">
        <v>945</v>
      </c>
    </row>
    <row r="376" spans="1:2" ht="16.5">
      <c r="A376" s="108" t="s">
        <v>66</v>
      </c>
      <c r="B376" s="109" t="s">
        <v>946</v>
      </c>
    </row>
    <row r="377" spans="1:2" ht="16.5">
      <c r="A377" s="108" t="s">
        <v>947</v>
      </c>
      <c r="B377" s="109" t="s">
        <v>948</v>
      </c>
    </row>
    <row r="378" spans="1:2" ht="16.5">
      <c r="A378" s="108" t="s">
        <v>949</v>
      </c>
      <c r="B378" s="109" t="s">
        <v>950</v>
      </c>
    </row>
    <row r="379" spans="1:2" ht="16.5">
      <c r="A379" s="108" t="s">
        <v>225</v>
      </c>
      <c r="B379" s="109" t="s">
        <v>951</v>
      </c>
    </row>
    <row r="380" spans="1:2" ht="16.5">
      <c r="A380" s="108" t="s">
        <v>952</v>
      </c>
      <c r="B380" s="109" t="s">
        <v>953</v>
      </c>
    </row>
    <row r="381" spans="1:2" ht="16.5">
      <c r="A381" s="108" t="s">
        <v>954</v>
      </c>
      <c r="B381" s="109" t="s">
        <v>955</v>
      </c>
    </row>
    <row r="382" spans="1:2" ht="16.5">
      <c r="A382" s="108" t="s">
        <v>956</v>
      </c>
      <c r="B382" s="109" t="s">
        <v>957</v>
      </c>
    </row>
    <row r="383" spans="1:2" ht="16.5">
      <c r="A383" s="108" t="s">
        <v>958</v>
      </c>
      <c r="B383" s="109" t="s">
        <v>959</v>
      </c>
    </row>
    <row r="384" spans="1:2" ht="16.5">
      <c r="A384" s="108" t="s">
        <v>960</v>
      </c>
      <c r="B384" s="109" t="s">
        <v>961</v>
      </c>
    </row>
    <row r="385" spans="1:2" ht="16.5">
      <c r="A385" s="108" t="s">
        <v>962</v>
      </c>
      <c r="B385" s="109" t="s">
        <v>963</v>
      </c>
    </row>
    <row r="386" spans="1:2" ht="16.5">
      <c r="A386" s="108" t="s">
        <v>964</v>
      </c>
      <c r="B386" s="109" t="s">
        <v>965</v>
      </c>
    </row>
    <row r="387" spans="1:2" ht="16.5">
      <c r="A387" s="108" t="s">
        <v>966</v>
      </c>
      <c r="B387" s="109" t="s">
        <v>967</v>
      </c>
    </row>
    <row r="388" spans="1:2" ht="16.5">
      <c r="A388" s="108" t="s">
        <v>968</v>
      </c>
      <c r="B388" s="109" t="s">
        <v>969</v>
      </c>
    </row>
    <row r="389" spans="1:2" ht="16.5">
      <c r="A389" s="108" t="s">
        <v>970</v>
      </c>
      <c r="B389" s="109" t="s">
        <v>971</v>
      </c>
    </row>
    <row r="390" spans="1:2" ht="16.5">
      <c r="A390" s="108" t="s">
        <v>972</v>
      </c>
      <c r="B390" s="109" t="s">
        <v>973</v>
      </c>
    </row>
    <row r="391" spans="1:2" ht="16.5">
      <c r="A391" s="108" t="s">
        <v>974</v>
      </c>
      <c r="B391" s="109" t="s">
        <v>975</v>
      </c>
    </row>
    <row r="392" spans="1:2" ht="16.5">
      <c r="A392" s="108" t="s">
        <v>976</v>
      </c>
      <c r="B392" s="109" t="s">
        <v>977</v>
      </c>
    </row>
    <row r="393" spans="1:2" ht="16.5">
      <c r="A393" s="108" t="s">
        <v>978</v>
      </c>
      <c r="B393" s="109" t="s">
        <v>979</v>
      </c>
    </row>
    <row r="394" spans="1:2" ht="16.5">
      <c r="A394" s="108" t="s">
        <v>980</v>
      </c>
      <c r="B394" s="109" t="s">
        <v>981</v>
      </c>
    </row>
    <row r="395" spans="1:2" ht="16.5">
      <c r="A395" s="108" t="s">
        <v>21</v>
      </c>
      <c r="B395" s="109" t="s">
        <v>982</v>
      </c>
    </row>
    <row r="396" spans="1:2" ht="16.5">
      <c r="A396" s="108" t="s">
        <v>983</v>
      </c>
      <c r="B396" s="109" t="s">
        <v>984</v>
      </c>
    </row>
    <row r="397" spans="1:2" ht="16.5">
      <c r="A397" s="108" t="s">
        <v>985</v>
      </c>
      <c r="B397" s="109" t="s">
        <v>986</v>
      </c>
    </row>
    <row r="398" spans="1:2" ht="16.5">
      <c r="A398" s="108" t="s">
        <v>987</v>
      </c>
      <c r="B398" s="109" t="s">
        <v>988</v>
      </c>
    </row>
    <row r="399" spans="1:2" ht="16.5">
      <c r="A399" s="108" t="s">
        <v>989</v>
      </c>
      <c r="B399" s="109" t="s">
        <v>990</v>
      </c>
    </row>
    <row r="400" spans="1:2" ht="16.5">
      <c r="A400" s="108" t="s">
        <v>991</v>
      </c>
      <c r="B400" s="109" t="s">
        <v>992</v>
      </c>
    </row>
    <row r="401" spans="1:2" ht="16.5">
      <c r="A401" s="108" t="s">
        <v>993</v>
      </c>
      <c r="B401" s="109" t="s">
        <v>994</v>
      </c>
    </row>
    <row r="402" spans="1:2" ht="16.5">
      <c r="A402" s="108" t="s">
        <v>995</v>
      </c>
      <c r="B402" s="109" t="s">
        <v>996</v>
      </c>
    </row>
    <row r="403" spans="1:2" ht="16.5">
      <c r="A403" s="108" t="s">
        <v>997</v>
      </c>
      <c r="B403" s="109" t="s">
        <v>998</v>
      </c>
    </row>
    <row r="404" spans="1:2" ht="16.5">
      <c r="A404" s="108" t="s">
        <v>67</v>
      </c>
      <c r="B404" s="109" t="s">
        <v>999</v>
      </c>
    </row>
    <row r="405" spans="1:2" ht="16.5">
      <c r="A405" s="108" t="s">
        <v>1000</v>
      </c>
      <c r="B405" s="109" t="s">
        <v>1001</v>
      </c>
    </row>
    <row r="406" spans="1:2" ht="16.5">
      <c r="A406" s="108" t="s">
        <v>32</v>
      </c>
      <c r="B406" s="109" t="s">
        <v>1002</v>
      </c>
    </row>
    <row r="407" spans="1:2" ht="16.5">
      <c r="A407" s="108" t="s">
        <v>1003</v>
      </c>
      <c r="B407" s="109" t="s">
        <v>1004</v>
      </c>
    </row>
    <row r="408" spans="1:2" ht="16.5">
      <c r="A408" s="108" t="s">
        <v>1005</v>
      </c>
      <c r="B408" s="109" t="s">
        <v>1006</v>
      </c>
    </row>
    <row r="409" spans="1:2" ht="16.5">
      <c r="A409" s="108" t="s">
        <v>1007</v>
      </c>
      <c r="B409" s="109" t="s">
        <v>1008</v>
      </c>
    </row>
    <row r="410" spans="1:2" ht="16.5">
      <c r="A410" s="108" t="s">
        <v>1009</v>
      </c>
      <c r="B410" s="109" t="s">
        <v>1010</v>
      </c>
    </row>
    <row r="411" spans="1:2" ht="16.5">
      <c r="A411" s="108" t="s">
        <v>1011</v>
      </c>
      <c r="B411" s="109" t="s">
        <v>1012</v>
      </c>
    </row>
    <row r="412" spans="1:2" ht="16.5">
      <c r="A412" s="108" t="s">
        <v>1013</v>
      </c>
      <c r="B412" s="109" t="s">
        <v>1014</v>
      </c>
    </row>
    <row r="413" spans="1:2" ht="16.5">
      <c r="A413" s="108" t="s">
        <v>1015</v>
      </c>
      <c r="B413" s="109" t="s">
        <v>1016</v>
      </c>
    </row>
    <row r="414" spans="1:2" ht="16.5">
      <c r="A414" s="108" t="s">
        <v>1017</v>
      </c>
      <c r="B414" s="109" t="s">
        <v>1018</v>
      </c>
    </row>
    <row r="415" spans="1:2" ht="16.5">
      <c r="A415" s="108" t="s">
        <v>1019</v>
      </c>
      <c r="B415" s="109" t="s">
        <v>1020</v>
      </c>
    </row>
    <row r="416" spans="1:2" ht="16.5">
      <c r="A416" s="108" t="s">
        <v>1021</v>
      </c>
      <c r="B416" s="109" t="s">
        <v>1022</v>
      </c>
    </row>
    <row r="417" spans="1:2" ht="16.5">
      <c r="A417" s="108" t="s">
        <v>1023</v>
      </c>
      <c r="B417" s="109" t="s">
        <v>1024</v>
      </c>
    </row>
    <row r="418" spans="1:2" ht="16.5">
      <c r="A418" s="108" t="s">
        <v>29</v>
      </c>
      <c r="B418" s="109" t="s">
        <v>1025</v>
      </c>
    </row>
    <row r="419" spans="1:2" ht="16.5">
      <c r="A419" s="108" t="s">
        <v>1026</v>
      </c>
      <c r="B419" s="109" t="s">
        <v>1027</v>
      </c>
    </row>
    <row r="420" spans="1:2" ht="16.5">
      <c r="A420" s="108" t="s">
        <v>1028</v>
      </c>
      <c r="B420" s="109" t="s">
        <v>1029</v>
      </c>
    </row>
    <row r="421" spans="1:2" ht="16.5">
      <c r="A421" s="108" t="s">
        <v>1030</v>
      </c>
      <c r="B421" s="109" t="s">
        <v>1031</v>
      </c>
    </row>
    <row r="422" spans="1:2" ht="16.5">
      <c r="A422" s="108" t="s">
        <v>1069</v>
      </c>
      <c r="B422" s="109" t="s">
        <v>1069</v>
      </c>
    </row>
    <row r="423" spans="1:2" ht="16.5">
      <c r="A423" s="108" t="s">
        <v>1032</v>
      </c>
      <c r="B423" s="109" t="s">
        <v>1033</v>
      </c>
    </row>
    <row r="424" spans="1:2" ht="16.5">
      <c r="A424" s="108" t="s">
        <v>203</v>
      </c>
      <c r="B424" s="109" t="s">
        <v>1034</v>
      </c>
    </row>
    <row r="425" spans="1:2" ht="16.5">
      <c r="A425" s="108" t="s">
        <v>1035</v>
      </c>
      <c r="B425" s="109" t="s">
        <v>1036</v>
      </c>
    </row>
    <row r="426" spans="1:2" ht="16.5">
      <c r="A426" s="108" t="s">
        <v>1037</v>
      </c>
      <c r="B426" s="109" t="s">
        <v>1038</v>
      </c>
    </row>
    <row r="427" spans="1:2" ht="16.5">
      <c r="A427" s="108" t="s">
        <v>1039</v>
      </c>
      <c r="B427" s="109" t="s">
        <v>1040</v>
      </c>
    </row>
    <row r="428" spans="1:2" ht="16.5">
      <c r="A428" s="108" t="s">
        <v>1041</v>
      </c>
      <c r="B428" s="109" t="s">
        <v>1042</v>
      </c>
    </row>
    <row r="429" spans="1:2" ht="16.5">
      <c r="A429" s="108" t="s">
        <v>1043</v>
      </c>
      <c r="B429" s="109" t="s">
        <v>1044</v>
      </c>
    </row>
    <row r="430" spans="1:2" ht="16.5">
      <c r="A430" s="108" t="s">
        <v>1045</v>
      </c>
      <c r="B430" s="109" t="s">
        <v>1046</v>
      </c>
    </row>
    <row r="431" spans="1:2" ht="16.5">
      <c r="A431" s="108" t="s">
        <v>1047</v>
      </c>
      <c r="B431" s="109" t="s">
        <v>1048</v>
      </c>
    </row>
    <row r="432" spans="1:2" ht="16.5">
      <c r="A432" s="108" t="s">
        <v>1049</v>
      </c>
      <c r="B432" s="109" t="s">
        <v>1050</v>
      </c>
    </row>
    <row r="433" spans="1:2" ht="16.5">
      <c r="A433" s="108" t="s">
        <v>1104</v>
      </c>
      <c r="B433" s="109" t="s">
        <v>1103</v>
      </c>
    </row>
    <row r="434" spans="1:2" ht="16.5">
      <c r="A434" s="108" t="s">
        <v>1106</v>
      </c>
      <c r="B434" s="109" t="s">
        <v>1105</v>
      </c>
    </row>
    <row r="435" spans="1:2" ht="16.5">
      <c r="A435" s="108" t="s">
        <v>1107</v>
      </c>
      <c r="B435" s="109" t="s">
        <v>1108</v>
      </c>
    </row>
    <row r="436" spans="1:2" ht="15.75">
      <c r="A436" s="108"/>
      <c r="B436" s="109"/>
    </row>
    <row r="437" spans="1:2" ht="15.75">
      <c r="A437" s="108"/>
      <c r="B437" s="109"/>
    </row>
    <row r="438" spans="1:2" ht="15.75">
      <c r="A438" s="108"/>
      <c r="B438" s="109"/>
    </row>
    <row r="439" spans="1:2" ht="15.75">
      <c r="A439" s="108"/>
      <c r="B439" s="109"/>
    </row>
    <row r="440" spans="1:2" ht="15.75">
      <c r="A440" s="108"/>
      <c r="B440" s="109"/>
    </row>
    <row r="441" spans="1:2" ht="15.75">
      <c r="A441" s="108"/>
      <c r="B441" s="109"/>
    </row>
    <row r="442" spans="1:2" ht="15.75">
      <c r="A442" s="108"/>
      <c r="B442" s="109"/>
    </row>
    <row r="443" spans="1:2" ht="15.75">
      <c r="A443" s="108"/>
      <c r="B443" s="109"/>
    </row>
    <row r="444" spans="1:2" ht="16.5">
      <c r="A444" s="108"/>
      <c r="B444" s="109"/>
    </row>
    <row r="445" spans="1:2" ht="16.5">
      <c r="A445" s="108"/>
      <c r="B445" s="109"/>
    </row>
    <row r="446" spans="1:2" ht="16.5">
      <c r="A446" s="108"/>
      <c r="B446" s="109"/>
    </row>
    <row r="447" spans="1:2" ht="16.5">
      <c r="A447" s="108"/>
      <c r="B447" s="109"/>
    </row>
    <row r="448" spans="1:2" ht="16.5">
      <c r="A448" s="108"/>
      <c r="B448" s="109"/>
    </row>
    <row r="449" spans="1:2" ht="16.5">
      <c r="A449" s="108"/>
      <c r="B449" s="109"/>
    </row>
    <row r="450" spans="1:2" ht="16.5">
      <c r="A450" s="108"/>
      <c r="B450" s="109"/>
    </row>
    <row r="451" spans="1:2" ht="16.5">
      <c r="A451" s="108"/>
      <c r="B451" s="109"/>
    </row>
    <row r="452" spans="1:2" ht="16.5">
      <c r="A452" s="108"/>
      <c r="B452" s="109"/>
    </row>
    <row r="453" spans="1:2" ht="16.5">
      <c r="A453" s="108"/>
      <c r="B453" s="109"/>
    </row>
    <row r="454" spans="1:2" ht="16.5">
      <c r="A454" s="108"/>
      <c r="B454" s="109"/>
    </row>
    <row r="455" spans="1:2" ht="16.5">
      <c r="A455" s="108"/>
      <c r="B455" s="109"/>
    </row>
    <row r="456" spans="1:2" ht="16.5">
      <c r="A456" s="108"/>
      <c r="B456" s="109"/>
    </row>
    <row r="457" spans="1:2" ht="16.5">
      <c r="A457" s="108"/>
      <c r="B457" s="109"/>
    </row>
    <row r="458" spans="1:2" ht="16.5">
      <c r="A458" s="108"/>
      <c r="B458" s="109"/>
    </row>
    <row r="459" spans="1:2" ht="16.5">
      <c r="A459" s="108"/>
      <c r="B459" s="109"/>
    </row>
    <row r="460" spans="1:2" ht="16.5">
      <c r="A460" s="108"/>
      <c r="B460" s="109"/>
    </row>
    <row r="461" spans="1:2" ht="16.5">
      <c r="A461" s="108"/>
      <c r="B461" s="109"/>
    </row>
    <row r="462" spans="1:2" ht="16.5">
      <c r="A462" s="108"/>
      <c r="B462" s="109"/>
    </row>
    <row r="463" spans="1:2" ht="16.5">
      <c r="A463" s="108"/>
      <c r="B463" s="109"/>
    </row>
    <row r="464" spans="1:2" ht="16.5">
      <c r="A464" s="108"/>
      <c r="B464" s="109"/>
    </row>
    <row r="465" spans="1:2" ht="16.5">
      <c r="A465" s="108"/>
      <c r="B465" s="109"/>
    </row>
    <row r="466" spans="1:2" ht="16.5">
      <c r="A466" s="108"/>
      <c r="B466" s="109"/>
    </row>
    <row r="467" spans="1:2" ht="16.5">
      <c r="A467" s="108"/>
      <c r="B467" s="109"/>
    </row>
    <row r="468" spans="1:2" ht="16.5">
      <c r="A468" s="108"/>
      <c r="B468" s="109"/>
    </row>
    <row r="469" spans="1:2" ht="16.5">
      <c r="A469" s="108"/>
      <c r="B469" s="109"/>
    </row>
    <row r="470" spans="1:2" ht="16.5">
      <c r="A470" s="108"/>
      <c r="B470" s="109"/>
    </row>
    <row r="471" spans="1:2" ht="16.5">
      <c r="A471" s="108"/>
      <c r="B471" s="109"/>
    </row>
    <row r="472" spans="1:2" ht="16.5">
      <c r="A472" s="108"/>
      <c r="B472" s="109"/>
    </row>
    <row r="473" spans="1:2" ht="16.5">
      <c r="A473" s="108"/>
      <c r="B473" s="109"/>
    </row>
    <row r="474" spans="1:2" ht="16.5">
      <c r="A474" s="108"/>
      <c r="B474" s="109"/>
    </row>
    <row r="475" spans="1:2" ht="16.5">
      <c r="A475" s="108"/>
      <c r="B475" s="109"/>
    </row>
    <row r="476" spans="1:2" ht="16.5">
      <c r="A476" s="108"/>
      <c r="B476" s="109"/>
    </row>
    <row r="477" spans="1:2" ht="16.5">
      <c r="A477" s="108"/>
      <c r="B477" s="109"/>
    </row>
    <row r="478" spans="1:2" ht="16.5">
      <c r="A478" s="108"/>
      <c r="B478" s="109"/>
    </row>
    <row r="479" spans="1:2" ht="16.5">
      <c r="A479" s="108"/>
      <c r="B479" s="109"/>
    </row>
    <row r="480" spans="1:2" ht="16.5">
      <c r="A480" s="108"/>
      <c r="B480" s="109"/>
    </row>
    <row r="481" spans="1:2" ht="16.5">
      <c r="A481" s="108"/>
      <c r="B481" s="109"/>
    </row>
    <row r="482" spans="1:2" ht="16.5">
      <c r="A482" s="108"/>
      <c r="B482" s="109"/>
    </row>
    <row r="483" spans="1:2" ht="16.5">
      <c r="A483" s="108"/>
      <c r="B483" s="109"/>
    </row>
    <row r="484" spans="1:2" ht="16.5">
      <c r="A484" s="108"/>
      <c r="B484" s="109"/>
    </row>
    <row r="485" spans="1:2" ht="16.5">
      <c r="A485" s="108"/>
      <c r="B485" s="109"/>
    </row>
    <row r="486" spans="1:2" ht="16.5">
      <c r="A486" s="108"/>
      <c r="B486" s="109"/>
    </row>
    <row r="487" spans="1:2" ht="16.5">
      <c r="A487" s="108"/>
      <c r="B487" s="109"/>
    </row>
    <row r="488" spans="1:2" ht="16.5">
      <c r="A488" s="108"/>
      <c r="B488" s="109"/>
    </row>
    <row r="489" spans="1:2" ht="16.5">
      <c r="A489" s="108"/>
      <c r="B489" s="109"/>
    </row>
    <row r="490" spans="1:2" ht="16.5">
      <c r="A490" s="108"/>
      <c r="B490" s="109"/>
    </row>
    <row r="491" spans="1:2" ht="16.5">
      <c r="A491" s="108"/>
      <c r="B491" s="109"/>
    </row>
    <row r="492" spans="1:2" ht="16.5">
      <c r="A492" s="108"/>
      <c r="B492" s="109"/>
    </row>
    <row r="493" spans="1:2" ht="16.5">
      <c r="A493" s="108"/>
      <c r="B493" s="109"/>
    </row>
    <row r="494" spans="1:2" ht="16.5">
      <c r="A494" s="108"/>
      <c r="B494" s="109"/>
    </row>
    <row r="495" spans="1:2" ht="16.5">
      <c r="A495" s="108"/>
      <c r="B495" s="109"/>
    </row>
    <row r="496" spans="1:2" ht="16.5">
      <c r="A496" s="108"/>
      <c r="B496" s="109"/>
    </row>
    <row r="497" spans="1:2" ht="16.5">
      <c r="A497" s="108"/>
      <c r="B497" s="109"/>
    </row>
    <row r="498" spans="1:2" ht="16.5">
      <c r="A498" s="108"/>
      <c r="B498" s="109"/>
    </row>
    <row r="499" spans="1:2" ht="16.5">
      <c r="A499" s="108"/>
      <c r="B499" s="109"/>
    </row>
    <row r="500" spans="1:2" ht="16.5">
      <c r="A500" s="108"/>
      <c r="B500" s="109"/>
    </row>
    <row r="501" spans="1:2" ht="16.5">
      <c r="A501" s="108"/>
      <c r="B501" s="10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  <col min="13" max="16" width="21.50390625" style="0" bestFit="1" customWidth="1"/>
  </cols>
  <sheetData>
    <row r="1" spans="1:16" ht="21">
      <c r="A1" s="135" t="str">
        <f>'R1編組表'!A1:F1</f>
        <v>中華民國103年渣打全國業餘高爾夫冬季排名賽</v>
      </c>
      <c r="B1" s="135"/>
      <c r="C1" s="135"/>
      <c r="D1" s="135"/>
      <c r="E1" s="135"/>
      <c r="F1" s="135"/>
      <c r="M1" s="112">
        <v>1</v>
      </c>
      <c r="N1" s="112">
        <v>2</v>
      </c>
      <c r="O1" s="112">
        <v>3</v>
      </c>
      <c r="P1" s="112">
        <v>4</v>
      </c>
    </row>
    <row r="2" spans="1:6" ht="16.5" thickBot="1">
      <c r="A2" s="136" t="str">
        <f>'R1編組表'!A2:C2</f>
        <v>地點：清泉崗高爾夫球場</v>
      </c>
      <c r="B2" s="136"/>
      <c r="C2" s="136"/>
      <c r="D2" s="103">
        <v>4</v>
      </c>
      <c r="E2" s="137">
        <f>D2+'基本資料'!B3-1</f>
        <v>41985</v>
      </c>
      <c r="F2" s="137"/>
    </row>
    <row r="3" spans="1:6" ht="17.25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8" t="s">
        <v>1053</v>
      </c>
      <c r="B4" s="25" t="s">
        <v>1054</v>
      </c>
      <c r="C4" s="140" t="s">
        <v>1055</v>
      </c>
      <c r="D4" s="140" t="s">
        <v>1055</v>
      </c>
      <c r="E4" s="140" t="s">
        <v>1055</v>
      </c>
      <c r="F4" s="142" t="s">
        <v>1055</v>
      </c>
    </row>
    <row r="5" spans="1:6" ht="16.5" customHeight="1" thickBot="1">
      <c r="A5" s="139"/>
      <c r="B5" s="26" t="s">
        <v>1056</v>
      </c>
      <c r="C5" s="141"/>
      <c r="D5" s="141"/>
      <c r="E5" s="141"/>
      <c r="F5" s="143"/>
    </row>
    <row r="6" spans="1:6" ht="16.5" customHeight="1" thickTop="1">
      <c r="A6" s="144">
        <f>CHOOSE('R1編組表'!$D$2,'R1編組表'!A6,'R2編組表'!A6,'R3編組表'!A6,'R4編組表'!A6)</f>
        <v>1</v>
      </c>
      <c r="B6" s="146">
        <f>CHOOSE('R1編組表'!$D$2,'R1編組表'!B6,'R2編組表'!B6,'R3編組表'!B6,'R4編組表'!B6)</f>
        <v>0.2708333333333333</v>
      </c>
      <c r="C6" s="91" t="str">
        <f>IF(ISNA(VLOOKUP(TRIM(LEFT(CHOOSE($D$2,'R1編組表'!C6,'R2編組表'!C6,'R3編組表'!C6,'R4編組表'!C6),5)),中英對照,2,FALSE)),"",VLOOKUP(TRIM(LEFT(CHOOSE($D$2,'R1編組表'!C6,'R2編組表'!C6,'R3編組表'!C6,'R4編組表'!C6),5)),中英對照,2,FALSE))</f>
        <v>廖信淳</v>
      </c>
      <c r="D6" s="91" t="str">
        <f>IF(ISNA(VLOOKUP(TRIM(LEFT(CHOOSE($D$2,'R1編組表'!D6,'R2編組表'!D6,'R3編組表'!D6,'R4編組表'!D6),5)),中英對照,2,FALSE)),"",VLOOKUP(TRIM(LEFT(CHOOSE($D$2,'R1編組表'!D6,'R2編組表'!D6,'R3編組表'!D6,'R4編組表'!D6),5)),中英對照,2,FALSE))</f>
        <v>Shu-Yu Chou</v>
      </c>
      <c r="E6" s="91" t="str">
        <f>IF(ISNA(VLOOKUP(TRIM(LEFT(CHOOSE($D$2,'R1編組表'!E6,'R2編組表'!E6,'R3編組表'!E6,'R4編組表'!E6),5)),中英對照,2,FALSE)),"",VLOOKUP(TRIM(LEFT(CHOOSE($D$2,'R1編組表'!E6,'R2編組表'!E6,'R3編組表'!E6,'R4編組表'!E6),5)),中英對照,2,FALSE))</f>
        <v>郭瑜恬</v>
      </c>
      <c r="F6" s="92" t="str">
        <f>IF(ISNA(VLOOKUP(TRIM(LEFT(CHOOSE($D$2,'R1編組表'!F6,'R2編組表'!F6,'R3編組表'!F6,'R4編組表'!F6),5)),中英對照,2,FALSE)),"",VLOOKUP(TRIM(LEFT(CHOOSE($D$2,'R1編組表'!F6,'R2編組表'!F6,'R3編組表'!F6,'R4編組表'!F6),5)),中英對照,2,FALSE))</f>
        <v>石瑋琳</v>
      </c>
    </row>
    <row r="7" spans="1:6" ht="16.5" customHeight="1">
      <c r="A7" s="145"/>
      <c r="B7" s="147"/>
      <c r="C7" s="93" t="str">
        <f>CHOOSE($D$2,'R1編組表'!C7,'R2編組表'!C7,'R3編組表'!C7,'R4編組表'!C7)</f>
        <v> -  - 88 -    88</v>
      </c>
      <c r="D7" s="93" t="str">
        <f>CHOOSE($D$2,'R1編組表'!D7,'R2編組表'!D7,'R3編組表'!D7,'R4編組表'!D7)</f>
        <v> -  - 91 -    91</v>
      </c>
      <c r="E7" s="93" t="str">
        <f>CHOOSE($D$2,'R1編組表'!E7,'R2編組表'!E7,'R3編組表'!E7,'R4編組表'!E7)</f>
        <v> -  - 96 -    96</v>
      </c>
      <c r="F7" s="94" t="str">
        <f>CHOOSE($D$2,'R1編組表'!F7,'R2編組表'!F7,'R3編組表'!F7,'R4編組表'!F7)</f>
        <v> -  - 113 -    113</v>
      </c>
    </row>
    <row r="8" spans="1:6" ht="16.5" customHeight="1">
      <c r="A8" s="148">
        <f>CHOOSE('R1編組表'!$D$2,'R1編組表'!A8,'R2編組表'!A8,'R3編組表'!A8,'R4編組表'!A8)</f>
        <v>2</v>
      </c>
      <c r="B8" s="149">
        <f>CHOOSE('R1編組表'!$D$2,'R1編組表'!B8,'R2編組表'!B8,'R3編組表'!B8,'R4編組表'!B8)</f>
        <v>0.2770833333333333</v>
      </c>
      <c r="C8" s="95" t="str">
        <f>IF(ISNA(VLOOKUP(TRIM(LEFT(CHOOSE($D$2,'R1編組表'!C8,'R2編組表'!C8,'R3編組表'!C8,'R4編組表'!C8),5)),中英對照,2,FALSE)),"",VLOOKUP(TRIM(LEFT(CHOOSE($D$2,'R1編組表'!C8,'R2編組表'!C8,'R3編組表'!C8,'R4編組表'!C8),5)),中英對照,2,FALSE))</f>
        <v>An-Ho Yu</v>
      </c>
      <c r="D8" s="95" t="str">
        <f>IF(ISNA(VLOOKUP(TRIM(LEFT(CHOOSE($D$2,'R1編組表'!D8,'R2編組表'!D8,'R3編組表'!D8,'R4編組表'!D8),5)),中英對照,2,FALSE)),"",VLOOKUP(TRIM(LEFT(CHOOSE($D$2,'R1編組表'!D8,'R2編組表'!D8,'R3編組表'!D8,'R4編組表'!D8),5)),中英對照,2,FALSE))</f>
        <v>劉芃姍</v>
      </c>
      <c r="E8" s="95" t="str">
        <f>IF(ISNA(VLOOKUP(TRIM(LEFT(CHOOSE($D$2,'R1編組表'!E8,'R2編組表'!E8,'R3編組表'!E8,'R4編組表'!E8),5)),中英對照,2,FALSE)),"",VLOOKUP(TRIM(LEFT(CHOOSE($D$2,'R1編組表'!E8,'R2編組表'!E8,'R3編組表'!E8,'R4編組表'!E8),5)),中英對照,2,FALSE))</f>
        <v>劉庭妤</v>
      </c>
      <c r="F8" s="96" t="str">
        <f>IF(ISNA(VLOOKUP(TRIM(LEFT(CHOOSE($D$2,'R1編組表'!F8,'R2編組表'!F8,'R3編組表'!F8,'R4編組表'!F8),5)),中英對照,2,FALSE)),"",VLOOKUP(TRIM(LEFT(CHOOSE($D$2,'R1編組表'!F8,'R2編組表'!F8,'R3編組表'!F8,'R4編組表'!F8),5)),中英對照,2,FALSE))</f>
        <v>Ting-Hsuan Huang</v>
      </c>
    </row>
    <row r="9" spans="1:6" ht="16.5" customHeight="1">
      <c r="A9" s="145"/>
      <c r="B9" s="147"/>
      <c r="C9" s="93" t="str">
        <f>CHOOSE($D$2,'R1編組表'!C9,'R2編組表'!C9,'R3編組表'!C9,'R4編組表'!C9)</f>
        <v> -  - 77 -    77</v>
      </c>
      <c r="D9" s="93" t="str">
        <f>CHOOSE($D$2,'R1編組表'!D9,'R2編組表'!D9,'R3編組表'!D9,'R4編組表'!D9)</f>
        <v> -  - 80 -    80</v>
      </c>
      <c r="E9" s="93" t="str">
        <f>CHOOSE($D$2,'R1編組表'!E9,'R2編組表'!E9,'R3編組表'!E9,'R4編組表'!E9)</f>
        <v> -  - 86 -    86</v>
      </c>
      <c r="F9" s="94" t="str">
        <f>CHOOSE($D$2,'R1編組表'!F9,'R2編組表'!F9,'R3編組表'!F9,'R4編組表'!F9)</f>
        <v> -  - 87 -    87</v>
      </c>
    </row>
    <row r="10" spans="1:6" ht="16.5" customHeight="1">
      <c r="A10" s="148">
        <f>CHOOSE('R1編組表'!$D$2,'R1編組表'!A10,'R2編組表'!A10,'R3編組表'!A10,'R4編組表'!A10)</f>
        <v>3</v>
      </c>
      <c r="B10" s="149">
        <f>CHOOSE('R1編組表'!$D$2,'R1編組表'!B10,'R2編組表'!B10,'R3編組表'!B10,'R4編組表'!B10)</f>
        <v>0.2833333333333333</v>
      </c>
      <c r="C10" s="95" t="str">
        <f>IF(ISNA(VLOOKUP(TRIM(LEFT(CHOOSE($D$2,'R1編組表'!C10,'R2編組表'!C10,'R3編組表'!C10,'R4編組表'!C10),5)),中英對照,2,FALSE)),"",VLOOKUP(TRIM(LEFT(CHOOSE($D$2,'R1編組表'!C10,'R2編組表'!C10,'R3編組表'!C10,'R4編組表'!C10),5)),中英對照,2,FALSE))</f>
        <v>Kuan-Wen Lee</v>
      </c>
      <c r="D10" s="95" t="str">
        <f>IF(ISNA(VLOOKUP(TRIM(LEFT(CHOOSE($D$2,'R1編組表'!D10,'R2編組表'!D10,'R3編組表'!D10,'R4編組表'!D10),5)),中英對照,2,FALSE)),"",VLOOKUP(TRIM(LEFT(CHOOSE($D$2,'R1編組表'!D10,'R2編組表'!D10,'R3編組表'!D10,'R4編組表'!D10),5)),中英對照,2,FALSE))</f>
        <v>黃威翔</v>
      </c>
      <c r="E10" s="95">
        <f>IF(ISNA(VLOOKUP(TRIM(LEFT(CHOOSE($D$2,'R1編組表'!E10,'R2編組表'!E10,'R3編組表'!E10,'R4編組表'!E10),5)),中英對照,2,FALSE)),"",VLOOKUP(TRIM(LEFT(CHOOSE($D$2,'R1編組表'!E10,'R2編組表'!E10,'R3編組表'!E10,'R4編組表'!E10),5)),中英對照,2,FALSE))</f>
      </c>
      <c r="F10" s="96">
        <f>IF(ISNA(VLOOKUP(TRIM(LEFT(CHOOSE($D$2,'R1編組表'!F10,'R2編組表'!F10,'R3編組表'!F10,'R4編組表'!F10),5)),中英對照,2,FALSE)),"",VLOOKUP(TRIM(LEFT(CHOOSE($D$2,'R1編組表'!F10,'R2編組表'!F10,'R3編組表'!F10,'R4編組表'!F10),5)),中英對照,2,FALSE))</f>
      </c>
    </row>
    <row r="11" spans="1:6" ht="16.5" customHeight="1">
      <c r="A11" s="145"/>
      <c r="B11" s="147"/>
      <c r="C11" s="93" t="str">
        <f>CHOOSE($D$2,'R1編組表'!C11,'R2編組表'!C11,'R3編組表'!C11,'R4編組表'!C11)</f>
        <v> -  - 104 -    104</v>
      </c>
      <c r="D11" s="93" t="str">
        <f>CHOOSE($D$2,'R1編組表'!D11,'R2編組表'!D11,'R3編組表'!D11,'R4編組表'!D11)</f>
        <v> -  - 109 -    109</v>
      </c>
      <c r="E11" s="93">
        <f>CHOOSE($D$2,'R1編組表'!E11,'R2編組表'!E11,'R3編組表'!E11,'R4編組表'!E11)</f>
      </c>
      <c r="F11" s="94">
        <f>CHOOSE($D$2,'R1編組表'!F11,'R2編組表'!F11,'R3編組表'!F11,'R4編組表'!F11)</f>
      </c>
    </row>
    <row r="12" spans="1:6" ht="16.5" customHeight="1">
      <c r="A12" s="148">
        <f>CHOOSE('R1編組表'!$D$2,'R1編組表'!A12,'R2編組表'!A12,'R3編組表'!A12,'R4編組表'!A12)</f>
        <v>4</v>
      </c>
      <c r="B12" s="149">
        <f>CHOOSE('R1編組表'!$D$2,'R1編組表'!B12,'R2編組表'!B12,'R3編組表'!B12,'R4編組表'!B12)</f>
        <v>0.2895833333333333</v>
      </c>
      <c r="C12" s="95" t="str">
        <f>IF(ISNA(VLOOKUP(TRIM(LEFT(CHOOSE($D$2,'R1編組表'!C12,'R2編組表'!C12,'R3編組表'!C12,'R4編組表'!C12),5)),中英對照,2,FALSE)),"",VLOOKUP(TRIM(LEFT(CHOOSE($D$2,'R1編組表'!C12,'R2編組表'!C12,'R3編組表'!C12,'R4編組表'!C12),5)),中英對照,2,FALSE))</f>
        <v>簡士閔</v>
      </c>
      <c r="D12" s="95" t="str">
        <f>IF(ISNA(VLOOKUP(TRIM(LEFT(CHOOSE($D$2,'R1編組表'!D12,'R2編組表'!D12,'R3編組表'!D12,'R4編組表'!D12),5)),中英對照,2,FALSE)),"",VLOOKUP(TRIM(LEFT(CHOOSE($D$2,'R1編組表'!D12,'R2編組表'!D12,'R3編組表'!D12,'R4編組表'!D12),5)),中英對照,2,FALSE))</f>
        <v>林凡凱</v>
      </c>
      <c r="E12" s="95" t="str">
        <f>IF(ISNA(VLOOKUP(TRIM(LEFT(CHOOSE($D$2,'R1編組表'!E12,'R2編組表'!E12,'R3編組表'!E12,'R4編組表'!E12),5)),中英對照,2,FALSE)),"",VLOOKUP(TRIM(LEFT(CHOOSE($D$2,'R1編組表'!E12,'R2編組表'!E12,'R3編組表'!E12,'R4編組表'!E12),5)),中英對照,2,FALSE))</f>
        <v>黃伯恩</v>
      </c>
      <c r="F12" s="96">
        <f>IF(ISNA(VLOOKUP(TRIM(LEFT(CHOOSE($D$2,'R1編組表'!F12,'R2編組表'!F12,'R3編組表'!F12,'R4編組表'!F12),5)),中英對照,2,FALSE)),"",VLOOKUP(TRIM(LEFT(CHOOSE($D$2,'R1編組表'!F12,'R2編組表'!F12,'R3編組表'!F12,'R4編組表'!F12),5)),中英對照,2,FALSE))</f>
      </c>
    </row>
    <row r="13" spans="1:6" ht="16.5" customHeight="1">
      <c r="A13" s="145"/>
      <c r="B13" s="147"/>
      <c r="C13" s="93" t="str">
        <f>CHOOSE($D$2,'R1編組表'!C13,'R2編組表'!C13,'R3編組表'!C13,'R4編組表'!C13)</f>
        <v> -  - 87 -    87</v>
      </c>
      <c r="D13" s="93" t="str">
        <f>CHOOSE($D$2,'R1編組表'!D13,'R2編組表'!D13,'R3編組表'!D13,'R4編組表'!D13)</f>
        <v> -  - 89 -    89</v>
      </c>
      <c r="E13" s="93" t="str">
        <f>CHOOSE($D$2,'R1編組表'!E13,'R2編組表'!E13,'R3編組表'!E13,'R4編組表'!E13)</f>
        <v> -  - 95 -    95</v>
      </c>
      <c r="F13" s="94">
        <f>CHOOSE($D$2,'R1編組表'!F13,'R2編組表'!F13,'R3編組表'!F13,'R4編組表'!F13)</f>
      </c>
    </row>
    <row r="14" spans="1:6" ht="16.5" customHeight="1">
      <c r="A14" s="148">
        <f>CHOOSE('R1編組表'!$D$2,'R1編組表'!A14,'R2編組表'!A14,'R3編組表'!A14,'R4編組表'!A14)</f>
        <v>5</v>
      </c>
      <c r="B14" s="149">
        <f>CHOOSE('R1編組表'!$D$2,'R1編組表'!B14,'R2編組表'!B14,'R3編組表'!B14,'R4編組表'!B14)</f>
        <v>0.29583333333333334</v>
      </c>
      <c r="C14" s="95" t="str">
        <f>IF(ISNA(VLOOKUP(TRIM(LEFT(CHOOSE($D$2,'R1編組表'!C14,'R2編組表'!C14,'R3編組表'!C14,'R4編組表'!C14),5)),中英對照,2,FALSE)),"",VLOOKUP(TRIM(LEFT(CHOOSE($D$2,'R1編組表'!C14,'R2編組表'!C14,'R3編組表'!C14,'R4編組表'!C14),5)),中英對照,2,FALSE))</f>
        <v>黃至晨</v>
      </c>
      <c r="D14" s="95" t="str">
        <f>IF(ISNA(VLOOKUP(TRIM(LEFT(CHOOSE($D$2,'R1編組表'!D14,'R2編組表'!D14,'R3編組表'!D14,'R4編組表'!D14),5)),中英對照,2,FALSE)),"",VLOOKUP(TRIM(LEFT(CHOOSE($D$2,'R1編組表'!D14,'R2編組表'!D14,'R3編組表'!D14,'R4編組表'!D14),5)),中英對照,2,FALSE))</f>
        <v>李長祐</v>
      </c>
      <c r="E14" s="95" t="str">
        <f>IF(ISNA(VLOOKUP(TRIM(LEFT(CHOOSE($D$2,'R1編組表'!E14,'R2編組表'!E14,'R3編組表'!E14,'R4編組表'!E14),5)),中英對照,2,FALSE)),"",VLOOKUP(TRIM(LEFT(CHOOSE($D$2,'R1編組表'!E14,'R2編組表'!E14,'R3編組表'!E14,'R4編組表'!E14),5)),中英對照,2,FALSE))</f>
        <v>高宜群</v>
      </c>
      <c r="F14" s="96">
        <f>IF(ISNA(VLOOKUP(TRIM(LEFT(CHOOSE($D$2,'R1編組表'!F14,'R2編組表'!F14,'R3編組表'!F14,'R4編組表'!F14),5)),中英對照,2,FALSE)),"",VLOOKUP(TRIM(LEFT(CHOOSE($D$2,'R1編組表'!F14,'R2編組表'!F14,'R3編組表'!F14,'R4編組表'!F14),5)),中英對照,2,FALSE))</f>
      </c>
    </row>
    <row r="15" spans="1:6" ht="16.5" customHeight="1">
      <c r="A15" s="145"/>
      <c r="B15" s="147"/>
      <c r="C15" s="93" t="str">
        <f>CHOOSE($D$2,'R1編組表'!C15,'R2編組表'!C15,'R3編組表'!C15,'R4編組表'!C15)</f>
        <v> -  - 97 -    97</v>
      </c>
      <c r="D15" s="93" t="str">
        <f>CHOOSE($D$2,'R1編組表'!D15,'R2編組表'!D15,'R3編組表'!D15,'R4編組表'!D15)</f>
        <v> -  - 97 -    97</v>
      </c>
      <c r="E15" s="93" t="str">
        <f>CHOOSE($D$2,'R1編組表'!E15,'R2編組表'!E15,'R3編組表'!E15,'R4編組表'!E15)</f>
        <v> -  - 100 -    100</v>
      </c>
      <c r="F15" s="94">
        <f>CHOOSE($D$2,'R1編組表'!F15,'R2編組表'!F15,'R3編組表'!F15,'R4編組表'!F15)</f>
      </c>
    </row>
    <row r="16" spans="1:6" ht="16.5" customHeight="1">
      <c r="A16" s="148">
        <f>CHOOSE('R1編組表'!$D$2,'R1編組表'!A16,'R2編組表'!A16,'R3編組表'!A16,'R4編組表'!A16)</f>
        <v>6</v>
      </c>
      <c r="B16" s="149">
        <f>CHOOSE('R1編組表'!$D$2,'R1編組表'!B16,'R2編組表'!B16,'R3編組表'!B16,'R4編組表'!B16)</f>
        <v>0.3020833333333333</v>
      </c>
      <c r="C16" s="95" t="str">
        <f>IF(ISNA(VLOOKUP(TRIM(LEFT(CHOOSE($D$2,'R1編組表'!C16,'R2編組表'!C16,'R3編組表'!C16,'R4編組表'!C16),5)),中英對照,2,FALSE)),"",VLOOKUP(TRIM(LEFT(CHOOSE($D$2,'R1編組表'!C16,'R2編組表'!C16,'R3編組表'!C16,'R4編組表'!C16),5)),中英對照,2,FALSE))</f>
        <v>金翔承</v>
      </c>
      <c r="D16" s="95" t="str">
        <f>IF(ISNA(VLOOKUP(TRIM(LEFT(CHOOSE($D$2,'R1編組表'!D16,'R2編組表'!D16,'R3編組表'!D16,'R4編組表'!D16),5)),中英對照,2,FALSE)),"",VLOOKUP(TRIM(LEFT(CHOOSE($D$2,'R1編組表'!D16,'R2編組表'!D16,'R3編組表'!D16,'R4編組表'!D16),5)),中英對照,2,FALSE))</f>
        <v>劉殷睿</v>
      </c>
      <c r="E16" s="95" t="str">
        <f>IF(ISNA(VLOOKUP(TRIM(LEFT(CHOOSE($D$2,'R1編組表'!E16,'R2編組表'!E16,'R3編組表'!E16,'R4編組表'!E16),5)),中英對照,2,FALSE)),"",VLOOKUP(TRIM(LEFT(CHOOSE($D$2,'R1編組表'!E16,'R2編組表'!E16,'R3編組表'!E16,'R4編組表'!E16),5)),中英對照,2,FALSE))</f>
        <v>陳佑宇</v>
      </c>
      <c r="F16" s="96" t="str">
        <f>IF(ISNA(VLOOKUP(TRIM(LEFT(CHOOSE($D$2,'R1編組表'!F16,'R2編組表'!F16,'R3編組表'!F16,'R4編組表'!F16),5)),中英對照,2,FALSE)),"",VLOOKUP(TRIM(LEFT(CHOOSE($D$2,'R1編組表'!F16,'R2編組表'!F16,'R3編組表'!F16,'R4編組表'!F16),5)),中英對照,2,FALSE))</f>
        <v>Jui Tu</v>
      </c>
    </row>
    <row r="17" spans="1:6" ht="16.5" customHeight="1">
      <c r="A17" s="145"/>
      <c r="B17" s="147"/>
      <c r="C17" s="93" t="str">
        <f>CHOOSE($D$2,'R1編組表'!C17,'R2編組表'!C17,'R3編組表'!C17,'R4編組表'!C17)</f>
        <v> -  - 89 -    89</v>
      </c>
      <c r="D17" s="93" t="str">
        <f>CHOOSE($D$2,'R1編組表'!D17,'R2編組表'!D17,'R3編組表'!D17,'R4編組表'!D17)</f>
        <v> -  - 91 -    91</v>
      </c>
      <c r="E17" s="93" t="str">
        <f>CHOOSE($D$2,'R1編組表'!E17,'R2編組表'!E17,'R3編組表'!E17,'R4編組表'!E17)</f>
        <v> -  - 91 -    91</v>
      </c>
      <c r="F17" s="94" t="str">
        <f>CHOOSE($D$2,'R1編組表'!F17,'R2編組表'!F17,'R3編組表'!F17,'R4編組表'!F17)</f>
        <v> -  - 91 -    91</v>
      </c>
    </row>
    <row r="18" spans="1:6" ht="16.5" customHeight="1">
      <c r="A18" s="148">
        <f>CHOOSE('R1編組表'!$D$2,'R1編組表'!A18,'R2編組表'!A18,'R3編組表'!A18,'R4編組表'!A18)</f>
        <v>7</v>
      </c>
      <c r="B18" s="149">
        <f>CHOOSE('R1編組表'!$D$2,'R1編組表'!B18,'R2編組表'!B18,'R3編組表'!B18,'R4編組表'!B18)</f>
        <v>0.3083333333333333</v>
      </c>
      <c r="C18" s="95" t="str">
        <f>IF(ISNA(VLOOKUP(TRIM(LEFT(CHOOSE($D$2,'R1編組表'!C18,'R2編組表'!C18,'R3編組表'!C18,'R4編組表'!C18),5)),中英對照,2,FALSE)),"",VLOOKUP(TRIM(LEFT(CHOOSE($D$2,'R1編組表'!C18,'R2編組表'!C18,'R3編組表'!C18,'R4編組表'!C18),5)),中英對照,2,FALSE))</f>
        <v>Chi-Sen Chen</v>
      </c>
      <c r="D18" s="95" t="str">
        <f>IF(ISNA(VLOOKUP(TRIM(LEFT(CHOOSE($D$2,'R1編組表'!D18,'R2編組表'!D18,'R3編組表'!D18,'R4編組表'!D18),5)),中英對照,2,FALSE)),"",VLOOKUP(TRIM(LEFT(CHOOSE($D$2,'R1編組表'!D18,'R2編組表'!D18,'R3編組表'!D18,'R4編組表'!D18),5)),中英對照,2,FALSE))</f>
        <v>陳衍仁</v>
      </c>
      <c r="E18" s="95" t="str">
        <f>IF(ISNA(VLOOKUP(TRIM(LEFT(CHOOSE($D$2,'R1編組表'!E18,'R2編組表'!E18,'R3編組表'!E18,'R4編組表'!E18),5)),中英對照,2,FALSE)),"",VLOOKUP(TRIM(LEFT(CHOOSE($D$2,'R1編組表'!E18,'R2編組表'!E18,'R3編組表'!E18,'R4編組表'!E18),5)),中英對照,2,FALSE))</f>
        <v>Liang-Yu Ko</v>
      </c>
      <c r="F18" s="96" t="str">
        <f>IF(ISNA(VLOOKUP(TRIM(LEFT(CHOOSE($D$2,'R1編組表'!F18,'R2編組表'!F18,'R3編組表'!F18,'R4編組表'!F18),5)),中英對照,2,FALSE)),"",VLOOKUP(TRIM(LEFT(CHOOSE($D$2,'R1編組表'!F18,'R2編組表'!F18,'R3編組表'!F18,'R4編組表'!F18),5)),中英對照,2,FALSE))</f>
        <v>洪棋剴</v>
      </c>
    </row>
    <row r="19" spans="1:6" ht="16.5" customHeight="1">
      <c r="A19" s="145"/>
      <c r="B19" s="147"/>
      <c r="C19" s="93" t="str">
        <f>CHOOSE($D$2,'R1編組表'!C19,'R2編組表'!C19,'R3編組表'!C19,'R4編組表'!C19)</f>
        <v> -  - 78 -    78</v>
      </c>
      <c r="D19" s="93" t="str">
        <f>CHOOSE($D$2,'R1編組表'!D19,'R2編組表'!D19,'R3編組表'!D19,'R4編組表'!D19)</f>
        <v> -  - 87 -    87</v>
      </c>
      <c r="E19" s="93" t="str">
        <f>CHOOSE($D$2,'R1編組表'!E19,'R2編組表'!E19,'R3編組表'!E19,'R4編組表'!E19)</f>
        <v> -  - 88 -    88</v>
      </c>
      <c r="F19" s="94" t="str">
        <f>CHOOSE($D$2,'R1編組表'!F19,'R2編組表'!F19,'R3編組表'!F19,'R4編組表'!F19)</f>
        <v> -  - 89 -    89</v>
      </c>
    </row>
    <row r="20" spans="1:6" ht="16.5" customHeight="1">
      <c r="A20" s="148">
        <f>CHOOSE('R1編組表'!$D$2,'R1編組表'!A20,'R2編組表'!A20,'R3編組表'!A20,'R4編組表'!A20)</f>
        <v>8</v>
      </c>
      <c r="B20" s="149">
        <f>CHOOSE('R1編組表'!$D$2,'R1編組表'!B20,'R2編組表'!B20,'R3編組表'!B20,'R4編組表'!B20)</f>
        <v>0.3145833333333333</v>
      </c>
      <c r="C20" s="95" t="str">
        <f>IF(ISNA(VLOOKUP(TRIM(LEFT(CHOOSE($D$2,'R1編組表'!C20,'R2編組表'!C20,'R3編組表'!C20,'R4編組表'!C20),5)),中英對照,2,FALSE)),"",VLOOKUP(TRIM(LEFT(CHOOSE($D$2,'R1編組表'!C20,'R2編組表'!C20,'R3編組表'!C20,'R4編組表'!C20),5)),中英對照,2,FALSE))</f>
        <v>Sabiat Mark</v>
      </c>
      <c r="D20" s="95" t="str">
        <f>IF(ISNA(VLOOKUP(TRIM(LEFT(CHOOSE($D$2,'R1編組表'!D20,'R2編組表'!D20,'R3編組表'!D20,'R4編組表'!D20),5)),中英對照,2,FALSE)),"",VLOOKUP(TRIM(LEFT(CHOOSE($D$2,'R1編組表'!D20,'R2編組表'!D20,'R3編組表'!D20,'R4編組表'!D20),5)),中英對照,2,FALSE))</f>
        <v>Po-Hao Chen</v>
      </c>
      <c r="E20" s="95" t="str">
        <f>IF(ISNA(VLOOKUP(TRIM(LEFT(CHOOSE($D$2,'R1編組表'!E20,'R2編組表'!E20,'R3編組表'!E20,'R4編組表'!E20),5)),中英對照,2,FALSE)),"",VLOOKUP(TRIM(LEFT(CHOOSE($D$2,'R1編組表'!E20,'R2編組表'!E20,'R3編組表'!E20,'R4編組表'!E20),5)),中英對照,2,FALSE))</f>
        <v>Ching-Hung Su</v>
      </c>
      <c r="F20" s="96">
        <f>IF(ISNA(VLOOKUP(TRIM(LEFT(CHOOSE($D$2,'R1編組表'!F20,'R2編組表'!F20,'R3編組表'!F20,'R4編組表'!F20),5)),中英對照,2,FALSE)),"",VLOOKUP(TRIM(LEFT(CHOOSE($D$2,'R1編組表'!F20,'R2編組表'!F20,'R3編組表'!F20,'R4編組表'!F20),5)),中英對照,2,FALSE))</f>
      </c>
    </row>
    <row r="21" spans="1:6" ht="16.5" customHeight="1">
      <c r="A21" s="145"/>
      <c r="B21" s="147"/>
      <c r="C21" s="93" t="str">
        <f>CHOOSE($D$2,'R1編組表'!C21,'R2編組表'!C21,'R3編組表'!C21,'R4編組表'!C21)</f>
        <v>80 - 83 - 81 -    244</v>
      </c>
      <c r="D21" s="93" t="str">
        <f>CHOOSE($D$2,'R1編組表'!D21,'R2編組表'!D21,'R3編組表'!D21,'R4編組表'!D21)</f>
        <v>80 - 82 - 82 -    244</v>
      </c>
      <c r="E21" s="93" t="str">
        <f>CHOOSE($D$2,'R1編組表'!E21,'R2編組表'!E21,'R3編組表'!E21,'R4編組表'!E21)</f>
        <v>80 - 83 - 82 -    245</v>
      </c>
      <c r="F21" s="94">
        <f>CHOOSE($D$2,'R1編組表'!F21,'R2編組表'!F21,'R3編組表'!F21,'R4編組表'!F21)</f>
      </c>
    </row>
    <row r="22" spans="1:6" ht="16.5" customHeight="1">
      <c r="A22" s="148">
        <f>CHOOSE('R1編組表'!$D$2,'R1編組表'!A22,'R2編組表'!A22,'R3編組表'!A22,'R4編組表'!A22)</f>
        <v>9</v>
      </c>
      <c r="B22" s="149">
        <f>CHOOSE('R1編組表'!$D$2,'R1編組表'!B22,'R2編組表'!B22,'R3編組表'!B22,'R4編組表'!B22)</f>
        <v>0.3208333333333333</v>
      </c>
      <c r="C22" s="95" t="str">
        <f>IF(ISNA(VLOOKUP(TRIM(LEFT(CHOOSE($D$2,'R1編組表'!C22,'R2編組表'!C22,'R3編組表'!C22,'R4編組表'!C22),5)),中英對照,2,FALSE)),"",VLOOKUP(TRIM(LEFT(CHOOSE($D$2,'R1編組表'!C22,'R2編組表'!C22,'R3編組表'!C22,'R4編組表'!C22),5)),中英對照,2,FALSE))</f>
        <v>Cheng-Hsiung Peng</v>
      </c>
      <c r="D22" s="95" t="str">
        <f>IF(ISNA(VLOOKUP(TRIM(LEFT(CHOOSE($D$2,'R1編組表'!D22,'R2編組表'!D22,'R3編組表'!D22,'R4編組表'!D22),5)),中英對照,2,FALSE)),"",VLOOKUP(TRIM(LEFT(CHOOSE($D$2,'R1編組表'!D22,'R2編組表'!D22,'R3編組表'!D22,'R4編組表'!D22),5)),中英對照,2,FALSE))</f>
        <v>Ting-Shuo Chang</v>
      </c>
      <c r="E22" s="95" t="str">
        <f>IF(ISNA(VLOOKUP(TRIM(LEFT(CHOOSE($D$2,'R1編組表'!E22,'R2編組表'!E22,'R3編組表'!E22,'R4編組表'!E22),5)),中英對照,2,FALSE)),"",VLOOKUP(TRIM(LEFT(CHOOSE($D$2,'R1編組表'!E22,'R2編組表'!E22,'R3編組表'!E22,'R4編組表'!E22),5)),中英對照,2,FALSE))</f>
        <v>Yu-Ta Tsai</v>
      </c>
      <c r="F22" s="96" t="str">
        <f>IF(ISNA(VLOOKUP(TRIM(LEFT(CHOOSE($D$2,'R1編組表'!F22,'R2編組表'!F22,'R3編組表'!F22,'R4編組表'!F22),5)),中英對照,2,FALSE)),"",VLOOKUP(TRIM(LEFT(CHOOSE($D$2,'R1編組表'!F22,'R2編組表'!F22,'R3編組表'!F22,'R4編組表'!F22),5)),中英對照,2,FALSE))</f>
        <v>Chun-Chieh Yang</v>
      </c>
    </row>
    <row r="23" spans="1:6" ht="16.5" customHeight="1">
      <c r="A23" s="145"/>
      <c r="B23" s="147"/>
      <c r="C23" s="93" t="str">
        <f>CHOOSE($D$2,'R1編組表'!C23,'R2編組表'!C23,'R3編組表'!C23,'R4編組表'!C23)</f>
        <v>79 - 73 - 78 -    230</v>
      </c>
      <c r="D23" s="93" t="str">
        <f>CHOOSE($D$2,'R1編組表'!D23,'R2編組表'!D23,'R3編組表'!D23,'R4編組表'!D23)</f>
        <v>79 - 74 - 81 -    234</v>
      </c>
      <c r="E23" s="93" t="str">
        <f>CHOOSE($D$2,'R1編組表'!E23,'R2編組表'!E23,'R3編組表'!E23,'R4編組表'!E23)</f>
        <v>77 - 80 - 78 -    235</v>
      </c>
      <c r="F23" s="94" t="str">
        <f>CHOOSE($D$2,'R1編組表'!F23,'R2編組表'!F23,'R3編組表'!F23,'R4編組表'!F23)</f>
        <v>83 - 79 - 80 -    242</v>
      </c>
    </row>
    <row r="24" spans="1:6" ht="16.5" customHeight="1">
      <c r="A24" s="148">
        <f>CHOOSE('R1編組表'!$D$2,'R1編組表'!A24,'R2編組表'!A24,'R3編組表'!A24,'R4編組表'!A24)</f>
        <v>10</v>
      </c>
      <c r="B24" s="149">
        <f>CHOOSE('R1編組表'!$D$2,'R1編組表'!B24,'R2編組表'!B24,'R3編組表'!B24,'R4編組表'!B24)</f>
        <v>0.32708333333333334</v>
      </c>
      <c r="C24" s="95" t="str">
        <f>IF(ISNA(VLOOKUP(TRIM(LEFT(CHOOSE($D$2,'R1編組表'!C24,'R2編組表'!C24,'R3編組表'!C24,'R4編組表'!C24),5)),中英對照,2,FALSE)),"",VLOOKUP(TRIM(LEFT(CHOOSE($D$2,'R1編組表'!C24,'R2編組表'!C24,'R3編組表'!C24,'R4編組表'!C24),5)),中英對照,2,FALSE))</f>
        <v>Lawrence Ting</v>
      </c>
      <c r="D24" s="95" t="str">
        <f>IF(ISNA(VLOOKUP(TRIM(LEFT(CHOOSE($D$2,'R1編組表'!D24,'R2編組表'!D24,'R3編組表'!D24,'R4編組表'!D24),5)),中英對照,2,FALSE)),"",VLOOKUP(TRIM(LEFT(CHOOSE($D$2,'R1編組表'!D24,'R2編組表'!D24,'R3編組表'!D24,'R4編組表'!D24),5)),中英對照,2,FALSE))</f>
        <v>Ting-Wei Hsieh</v>
      </c>
      <c r="E24" s="95" t="str">
        <f>IF(ISNA(VLOOKUP(TRIM(LEFT(CHOOSE($D$2,'R1編組表'!E24,'R2編組表'!E24,'R3編組表'!E24,'R4編組表'!E24),5)),中英對照,2,FALSE)),"",VLOOKUP(TRIM(LEFT(CHOOSE($D$2,'R1編組表'!E24,'R2編組表'!E24,'R3編組表'!E24,'R4編組表'!E24),5)),中英對照,2,FALSE))</f>
        <v>Wei-Chao Lin</v>
      </c>
      <c r="F24" s="96" t="str">
        <f>IF(ISNA(VLOOKUP(TRIM(LEFT(CHOOSE($D$2,'R1編組表'!F24,'R2編組表'!F24,'R3編組表'!F24,'R4編組表'!F24),5)),中英對照,2,FALSE)),"",VLOOKUP(TRIM(LEFT(CHOOSE($D$2,'R1編組表'!F24,'R2編組表'!F24,'R3編組表'!F24,'R4編組表'!F24),5)),中英對照,2,FALSE))</f>
        <v>Chuan-Tai Lin</v>
      </c>
    </row>
    <row r="25" spans="1:6" ht="16.5" customHeight="1">
      <c r="A25" s="145"/>
      <c r="B25" s="147"/>
      <c r="C25" s="93" t="str">
        <f>CHOOSE($D$2,'R1編組表'!C25,'R2編組表'!C25,'R3編組表'!C25,'R4編組表'!C25)</f>
        <v>73 - 77 - 73 -    223</v>
      </c>
      <c r="D25" s="93" t="str">
        <f>CHOOSE($D$2,'R1編組表'!D25,'R2編組表'!D25,'R3編組表'!D25,'R4編組表'!D25)</f>
        <v>80 - 74 - 74 -    228</v>
      </c>
      <c r="E25" s="93" t="str">
        <f>CHOOSE($D$2,'R1編組表'!E25,'R2編組表'!E25,'R3編組表'!E25,'R4編組表'!E25)</f>
        <v>74 - 75 - 79 -    228</v>
      </c>
      <c r="F25" s="94" t="str">
        <f>CHOOSE($D$2,'R1編組表'!F25,'R2編組表'!F25,'R3編組表'!F25,'R4編組表'!F25)</f>
        <v>77 - 82 - 71 -    230</v>
      </c>
    </row>
    <row r="26" spans="1:6" ht="16.5" customHeight="1">
      <c r="A26" s="148">
        <f>CHOOSE('R1編組表'!$D$2,'R1編組表'!A26,'R2編組表'!A26,'R3編組表'!A26,'R4編組表'!A26)</f>
        <v>11</v>
      </c>
      <c r="B26" s="149">
        <f>CHOOSE('R1編組表'!$D$2,'R1編組表'!B26,'R2編組表'!B26,'R3編組表'!B26,'R4編組表'!B26)</f>
        <v>0.3333333333333333</v>
      </c>
      <c r="C26" s="95" t="str">
        <f>IF(ISNA(VLOOKUP(TRIM(LEFT(CHOOSE($D$2,'R1編組表'!C26,'R2編組表'!C26,'R3編組表'!C26,'R4編組表'!C26),5)),中英對照,2,FALSE)),"",VLOOKUP(TRIM(LEFT(CHOOSE($D$2,'R1編組表'!C26,'R2編組表'!C26,'R3編組表'!C26,'R4編組表'!C26),5)),中英對照,2,FALSE))</f>
        <v>Jack Tsai</v>
      </c>
      <c r="D26" s="95" t="str">
        <f>IF(ISNA(VLOOKUP(TRIM(LEFT(CHOOSE($D$2,'R1編組表'!D26,'R2編組表'!D26,'R3編組表'!D26,'R4編組表'!D26),5)),中英對照,2,FALSE)),"",VLOOKUP(TRIM(LEFT(CHOOSE($D$2,'R1編組表'!D26,'R2編組表'!D26,'R3編組表'!D26,'R4編組表'!D26),5)),中英對照,2,FALSE))</f>
        <v>Wei-Hsiang Wang</v>
      </c>
      <c r="E26" s="95" t="str">
        <f>IF(ISNA(VLOOKUP(TRIM(LEFT(CHOOSE($D$2,'R1編組表'!E26,'R2編組表'!E26,'R3編組表'!E26,'R4編組表'!E26),5)),中英對照,2,FALSE)),"",VLOOKUP(TRIM(LEFT(CHOOSE($D$2,'R1編組表'!E26,'R2編組表'!E26,'R3編組表'!E26,'R4編組表'!E26),5)),中英對照,2,FALSE))</f>
        <v>Cheng-Yu Lin</v>
      </c>
      <c r="F26" s="96">
        <f>IF(ISNA(VLOOKUP(TRIM(LEFT(CHOOSE($D$2,'R1編組表'!F26,'R2編組表'!F26,'R3編組表'!F26,'R4編組表'!F26),5)),中英對照,2,FALSE)),"",VLOOKUP(TRIM(LEFT(CHOOSE($D$2,'R1編組表'!F26,'R2編組表'!F26,'R3編組表'!F26,'R4編組表'!F26),5)),中英對照,2,FALSE))</f>
      </c>
    </row>
    <row r="27" spans="1:6" ht="16.5" customHeight="1">
      <c r="A27" s="145"/>
      <c r="B27" s="147"/>
      <c r="C27" s="93" t="str">
        <f>CHOOSE($D$2,'R1編組表'!C27,'R2編組表'!C27,'R3編組表'!C27,'R4編組表'!C27)</f>
        <v>74 - 76 - 78 -    228</v>
      </c>
      <c r="D27" s="93" t="str">
        <f>CHOOSE($D$2,'R1編組表'!D27,'R2編組表'!D27,'R3編組表'!D27,'R4編組表'!D27)</f>
        <v>77 - 73 - 78 -    228</v>
      </c>
      <c r="E27" s="93" t="str">
        <f>CHOOSE($D$2,'R1編組表'!E27,'R2編組表'!E27,'R3編組表'!E27,'R4編組表'!E27)</f>
        <v>75 - 76 - 83 -    234</v>
      </c>
      <c r="F27" s="94">
        <f>CHOOSE($D$2,'R1編組表'!F27,'R2編組表'!F27,'R3編組表'!F27,'R4編組表'!F27)</f>
      </c>
    </row>
    <row r="28" spans="1:6" ht="16.5" customHeight="1">
      <c r="A28" s="148">
        <f>CHOOSE('R1編組表'!$D$2,'R1編組表'!A28,'R2編組表'!A28,'R3編組表'!A28,'R4編組表'!A28)</f>
        <v>12</v>
      </c>
      <c r="B28" s="149">
        <f>CHOOSE('R1編組表'!$D$2,'R1編組表'!B28,'R2編組表'!B28,'R3編組表'!B28,'R4編組表'!B28)</f>
        <v>0.3395833333333333</v>
      </c>
      <c r="C28" s="95" t="str">
        <f>IF(ISNA(VLOOKUP(TRIM(LEFT(CHOOSE($D$2,'R1編組表'!C28,'R2編組表'!C28,'R3編組表'!C28,'R4編組表'!C28),5)),中英對照,2,FALSE)),"",VLOOKUP(TRIM(LEFT(CHOOSE($D$2,'R1編組表'!C28,'R2編組表'!C28,'R3編組表'!C28,'R4編組表'!C28),5)),中英對照,2,FALSE))</f>
        <v>Yu-Jui Liu</v>
      </c>
      <c r="D28" s="95" t="str">
        <f>IF(ISNA(VLOOKUP(TRIM(LEFT(CHOOSE($D$2,'R1編組表'!D28,'R2編組表'!D28,'R3編組表'!D28,'R4編組表'!D28),5)),中英對照,2,FALSE)),"",VLOOKUP(TRIM(LEFT(CHOOSE($D$2,'R1編組表'!D28,'R2編組表'!D28,'R3編組表'!D28,'R4編組表'!D28),5)),中英對照,2,FALSE))</f>
        <v>Po-Yun Ku</v>
      </c>
      <c r="E28" s="95" t="str">
        <f>IF(ISNA(VLOOKUP(TRIM(LEFT(CHOOSE($D$2,'R1編組表'!E28,'R2編組表'!E28,'R3編組表'!E28,'R4編組表'!E28),5)),中英對照,2,FALSE)),"",VLOOKUP(TRIM(LEFT(CHOOSE($D$2,'R1編組表'!E28,'R2編組表'!E28,'R3編組表'!E28,'R4編組表'!E28),5)),中英對照,2,FALSE))</f>
        <v>Yin-Jen Fang</v>
      </c>
      <c r="F28" s="96" t="str">
        <f>IF(ISNA(VLOOKUP(TRIM(LEFT(CHOOSE($D$2,'R1編組表'!F28,'R2編組表'!F28,'R3編組表'!F28,'R4編組表'!F28),5)),中英對照,2,FALSE)),"",VLOOKUP(TRIM(LEFT(CHOOSE($D$2,'R1編組表'!F28,'R2編組表'!F28,'R3編組表'!F28,'R4編組表'!F28),5)),中英對照,2,FALSE))</f>
        <v>Che-Hung Tsai</v>
      </c>
    </row>
    <row r="29" spans="1:6" ht="16.5" customHeight="1">
      <c r="A29" s="145"/>
      <c r="B29" s="147"/>
      <c r="C29" s="93" t="str">
        <f>CHOOSE($D$2,'R1編組表'!C29,'R2編組表'!C29,'R3編組表'!C29,'R4編組表'!C29)</f>
        <v>75 - 73 - 77 -    225</v>
      </c>
      <c r="D29" s="93" t="str">
        <f>CHOOSE($D$2,'R1編組表'!D29,'R2編組表'!D29,'R3編組表'!D29,'R4編組表'!D29)</f>
        <v>72 - 76 - 78 -    226</v>
      </c>
      <c r="E29" s="93" t="str">
        <f>CHOOSE($D$2,'R1編組表'!E29,'R2編組表'!E29,'R3編組表'!E29,'R4編組表'!E29)</f>
        <v>80 - 70 - 77 -    227</v>
      </c>
      <c r="F29" s="94" t="str">
        <f>CHOOSE($D$2,'R1編組表'!F29,'R2編組表'!F29,'R3編組表'!F29,'R4編組表'!F29)</f>
        <v>73 - 77 - 77 -    227</v>
      </c>
    </row>
    <row r="30" spans="1:6" ht="16.5" customHeight="1">
      <c r="A30" s="148">
        <f>CHOOSE('R1編組表'!$D$2,'R1編組表'!A30,'R2編組表'!A30,'R3編組表'!A30,'R4編組表'!A30)</f>
        <v>13</v>
      </c>
      <c r="B30" s="149">
        <f>CHOOSE('R1編組表'!$D$2,'R1編組表'!B30,'R2編組表'!B30,'R3編組表'!B30,'R4編組表'!B30)</f>
        <v>0.3458333333333333</v>
      </c>
      <c r="C30" s="95" t="str">
        <f>IF(ISNA(VLOOKUP(TRIM(LEFT(CHOOSE($D$2,'R1編組表'!C30,'R2編組表'!C30,'R3編組表'!C30,'R4編組表'!C30),5)),中英對照,2,FALSE)),"",VLOOKUP(TRIM(LEFT(CHOOSE($D$2,'R1編組表'!C30,'R2編組表'!C30,'R3編組表'!C30,'R4編組表'!C30),5)),中英對照,2,FALSE))</f>
        <v>Han-Ting Chiu</v>
      </c>
      <c r="D30" s="95" t="str">
        <f>IF(ISNA(VLOOKUP(TRIM(LEFT(CHOOSE($D$2,'R1編組表'!D30,'R2編組表'!D30,'R3編組表'!D30,'R4編組表'!D30),5)),中英對照,2,FALSE)),"",VLOOKUP(TRIM(LEFT(CHOOSE($D$2,'R1編組表'!D30,'R2編組表'!D30,'R3編組表'!D30,'R4編組表'!D30),5)),中英對照,2,FALSE))</f>
        <v>Wei-Fan Liu</v>
      </c>
      <c r="E30" s="95" t="str">
        <f>IF(ISNA(VLOOKUP(TRIM(LEFT(CHOOSE($D$2,'R1編組表'!E30,'R2編組表'!E30,'R3編組表'!E30,'R4編組表'!E30),5)),中英對照,2,FALSE)),"",VLOOKUP(TRIM(LEFT(CHOOSE($D$2,'R1編組表'!E30,'R2編組表'!E30,'R3編組表'!E30,'R4編組表'!E30),5)),中英對照,2,FALSE))</f>
        <v>Yi-Tseng Huang</v>
      </c>
      <c r="F30" s="96" t="str">
        <f>IF(ISNA(VLOOKUP(TRIM(LEFT(CHOOSE($D$2,'R1編組表'!F30,'R2編組表'!F30,'R3編組表'!F30,'R4編組表'!F30),5)),中英對照,2,FALSE)),"",VLOOKUP(TRIM(LEFT(CHOOSE($D$2,'R1編組表'!F30,'R2編組表'!F30,'R3編組表'!F30,'R4編組表'!F30),5)),中英對照,2,FALSE))</f>
        <v>Chang-Heng Lin</v>
      </c>
    </row>
    <row r="31" spans="1:6" ht="16.5" customHeight="1">
      <c r="A31" s="145"/>
      <c r="B31" s="147"/>
      <c r="C31" s="93" t="str">
        <f>CHOOSE($D$2,'R1編組表'!C31,'R2編組表'!C31,'R3編組表'!C31,'R4編組表'!C31)</f>
        <v>74 - 73 - 70 -    217</v>
      </c>
      <c r="D31" s="93" t="str">
        <f>CHOOSE($D$2,'R1編組表'!D31,'R2編組表'!D31,'R3編組表'!D31,'R4編組表'!D31)</f>
        <v>74 - 73 - 72 -    219</v>
      </c>
      <c r="E31" s="93" t="str">
        <f>CHOOSE($D$2,'R1編組表'!E31,'R2編組表'!E31,'R3編組表'!E31,'R4編組表'!E31)</f>
        <v>74 - 75 - 73 -    222</v>
      </c>
      <c r="F31" s="94" t="str">
        <f>CHOOSE($D$2,'R1編組表'!F31,'R2編組表'!F31,'R3編組表'!F31,'R4編組表'!F31)</f>
        <v>75 - 77 - 72 -    224</v>
      </c>
    </row>
    <row r="32" spans="1:6" ht="16.5" customHeight="1">
      <c r="A32" s="148"/>
      <c r="B32" s="149"/>
      <c r="C32" s="95">
        <f>IF(ISNA(VLOOKUP(TRIM(LEFT(CHOOSE($D$2,'R1編組表'!C32,'R2編組表'!C32,'R3編組表'!C32,'R4編組表'!C32),5)),中英對照,2,FALSE)),"",VLOOKUP(TRIM(LEFT(CHOOSE($D$2,'R1編組表'!C32,'R2編組表'!C32,'R3編組表'!C32,'R4編組表'!C32),5)),中英對照,2,FALSE))</f>
      </c>
      <c r="D32" s="95">
        <f>IF(ISNA(VLOOKUP(TRIM(LEFT(CHOOSE($D$2,'R1編組表'!D32,'R2編組表'!D32,'R3編組表'!D32,'R4編組表'!D32),5)),中英對照,2,FALSE)),"",VLOOKUP(TRIM(LEFT(CHOOSE($D$2,'R1編組表'!D32,'R2編組表'!D32,'R3編組表'!D32,'R4編組表'!D32),5)),中英對照,2,FALSE))</f>
      </c>
      <c r="E32" s="95">
        <f>IF(ISNA(VLOOKUP(TRIM(LEFT(CHOOSE($D$2,'R1編組表'!E32,'R2編組表'!E32,'R3編組表'!E32,'R4編組表'!E32),5)),中英對照,2,FALSE)),"",VLOOKUP(TRIM(LEFT(CHOOSE($D$2,'R1編組表'!E32,'R2編組表'!E32,'R3編組表'!E32,'R4編組表'!E32),5)),中英對照,2,FALSE))</f>
      </c>
      <c r="F32" s="96">
        <f>IF(ISNA(VLOOKUP(TRIM(LEFT(CHOOSE($D$2,'R1編組表'!F32,'R2編組表'!F32,'R3編組表'!F32,'R4編組表'!F32),5)),中英對照,2,FALSE)),"",VLOOKUP(TRIM(LEFT(CHOOSE($D$2,'R1編組表'!F32,'R2編組表'!F32,'R3編組表'!F32,'R4編組表'!F32),5)),中英對照,2,FALSE))</f>
      </c>
    </row>
    <row r="33" spans="1:6" ht="16.5" customHeight="1">
      <c r="A33" s="145"/>
      <c r="B33" s="147"/>
      <c r="C33" s="93">
        <f>CHOOSE($D$2,'R1編組表'!C33,'R2編組表'!C33,'R3編組表'!C33,'R4編組表'!C33)</f>
      </c>
      <c r="D33" s="93">
        <f>CHOOSE($D$2,'R1編組表'!D33,'R2編組表'!D33,'R3編組表'!D33,'R4編組表'!D33)</f>
      </c>
      <c r="E33" s="93">
        <f>CHOOSE($D$2,'R1編組表'!E33,'R2編組表'!E33,'R3編組表'!E33,'R4編組表'!E33)</f>
      </c>
      <c r="F33" s="94">
        <f>CHOOSE($D$2,'R1編組表'!F33,'R2編組表'!F33,'R3編組表'!F33,'R4編組表'!F33)</f>
      </c>
    </row>
    <row r="34" spans="1:6" ht="16.5" customHeight="1">
      <c r="A34" s="148"/>
      <c r="B34" s="149"/>
      <c r="C34" s="95">
        <f>IF(ISNA(VLOOKUP(TRIM(LEFT(CHOOSE($D$2,'R1編組表'!C34,'R2編組表'!C34,'R3編組表'!C34,'R4編組表'!C34),5)),中英對照,2,FALSE)),"",VLOOKUP(TRIM(LEFT(CHOOSE($D$2,'R1編組表'!C34,'R2編組表'!C34,'R3編組表'!C34,'R4編組表'!C34),5)),中英對照,2,FALSE))</f>
      </c>
      <c r="D34" s="95">
        <f>IF(ISNA(VLOOKUP(TRIM(LEFT(CHOOSE($D$2,'R1編組表'!D34,'R2編組表'!D34,'R3編組表'!D34,'R4編組表'!D34),5)),中英對照,2,FALSE)),"",VLOOKUP(TRIM(LEFT(CHOOSE($D$2,'R1編組表'!D34,'R2編組表'!D34,'R3編組表'!D34,'R4編組表'!D34),5)),中英對照,2,FALSE))</f>
      </c>
      <c r="E34" s="95">
        <f>IF(ISNA(VLOOKUP(TRIM(LEFT(CHOOSE($D$2,'R1編組表'!E34,'R2編組表'!E34,'R3編組表'!E34,'R4編組表'!E34),5)),中英對照,2,FALSE)),"",VLOOKUP(TRIM(LEFT(CHOOSE($D$2,'R1編組表'!E34,'R2編組表'!E34,'R3編組表'!E34,'R4編組表'!E34),5)),中英對照,2,FALSE))</f>
      </c>
      <c r="F34" s="96">
        <f>IF(ISNA(VLOOKUP(TRIM(LEFT(CHOOSE($D$2,'R1編組表'!F34,'R2編組表'!F34,'R3編組表'!F34,'R4編組表'!F34),5)),中英對照,2,FALSE)),"",VLOOKUP(TRIM(LEFT(CHOOSE($D$2,'R1編組表'!F34,'R2編組表'!F34,'R3編組表'!F34,'R4編組表'!F34),5)),中英對照,2,FALSE))</f>
      </c>
    </row>
    <row r="35" spans="1:6" ht="16.5" customHeight="1">
      <c r="A35" s="145"/>
      <c r="B35" s="147"/>
      <c r="C35" s="93">
        <f>CHOOSE($D$2,'R1編組表'!C35,'R2編組表'!C35,'R3編組表'!C35,'R4編組表'!C35)</f>
      </c>
      <c r="D35" s="93">
        <f>CHOOSE($D$2,'R1編組表'!D35,'R2編組表'!D35,'R3編組表'!D35,'R4編組表'!D35)</f>
      </c>
      <c r="E35" s="93">
        <f>CHOOSE($D$2,'R1編組表'!E35,'R2編組表'!E35,'R3編組表'!E35,'R4編組表'!E35)</f>
      </c>
      <c r="F35" s="94">
        <f>CHOOSE($D$2,'R1編組表'!F35,'R2編組表'!F35,'R3編組表'!F35,'R4編組表'!F35)</f>
      </c>
    </row>
    <row r="36" spans="1:6" ht="16.5" customHeight="1">
      <c r="A36" s="148">
        <f>CHOOSE('R1編組表'!$D$2,'R1編組表'!A36,'R2編組表'!A36,'R3編組表'!A36,'R4編組表'!A36)</f>
        <v>0</v>
      </c>
      <c r="B36" s="149">
        <f>CHOOSE('R1編組表'!$D$2,'R1編組表'!B36,'R2編組表'!B36,'R3編組表'!B36,'R4編組表'!B36)</f>
      </c>
      <c r="C36" s="95">
        <f>IF(ISNA(VLOOKUP(TRIM(LEFT(CHOOSE($D$2,'R1編組表'!C36,'R2編組表'!C36,'R3編組表'!C36,'R4編組表'!C36),5)),中英對照,2,FALSE)),"",VLOOKUP(TRIM(LEFT(CHOOSE($D$2,'R1編組表'!C36,'R2編組表'!C36,'R3編組表'!C36,'R4編組表'!C36),5)),中英對照,2,FALSE))</f>
      </c>
      <c r="D36" s="95">
        <f>IF(ISNA(VLOOKUP(TRIM(LEFT(CHOOSE($D$2,'R1編組表'!D36,'R2編組表'!D36,'R3編組表'!D36,'R4編組表'!D36),5)),中英對照,2,FALSE)),"",VLOOKUP(TRIM(LEFT(CHOOSE($D$2,'R1編組表'!D36,'R2編組表'!D36,'R3編組表'!D36,'R4編組表'!D36),5)),中英對照,2,FALSE))</f>
      </c>
      <c r="E36" s="95">
        <f>IF(ISNA(VLOOKUP(TRIM(LEFT(CHOOSE($D$2,'R1編組表'!E36,'R2編組表'!E36,'R3編組表'!E36,'R4編組表'!E36),5)),中英對照,2,FALSE)),"",VLOOKUP(TRIM(LEFT(CHOOSE($D$2,'R1編組表'!E36,'R2編組表'!E36,'R3編組表'!E36,'R4編組表'!E36),5)),中英對照,2,FALSE))</f>
      </c>
      <c r="F36" s="96">
        <f>IF(ISNA(VLOOKUP(TRIM(LEFT(CHOOSE($D$2,'R1編組表'!F36,'R2編組表'!F36,'R3編組表'!F36,'R4編組表'!F36),5)),中英對照,2,FALSE)),"",VLOOKUP(TRIM(LEFT(CHOOSE($D$2,'R1編組表'!F36,'R2編組表'!F36,'R3編組表'!F36,'R4編組表'!F36),5)),中英對照,2,FALSE))</f>
      </c>
    </row>
    <row r="37" spans="1:6" ht="16.5" customHeight="1">
      <c r="A37" s="145"/>
      <c r="B37" s="147"/>
      <c r="C37" s="93">
        <f>CHOOSE($D$2,'R1編組表'!C37,'R2編組表'!C37,'R3編組表'!C37,'R4編組表'!C37)</f>
      </c>
      <c r="D37" s="93">
        <f>CHOOSE($D$2,'R1編組表'!D37,'R2編組表'!D37,'R3編組表'!D37,'R4編組表'!D37)</f>
      </c>
      <c r="E37" s="93">
        <f>CHOOSE($D$2,'R1編組表'!E37,'R2編組表'!E37,'R3編組表'!E37,'R4編組表'!E37)</f>
      </c>
      <c r="F37" s="94">
        <f>CHOOSE($D$2,'R1編組表'!F37,'R2編組表'!F37,'R3編組表'!F37,'R4編組表'!F37)</f>
      </c>
    </row>
    <row r="38" spans="1:6" ht="16.5" customHeight="1">
      <c r="A38" s="148">
        <f>CHOOSE('R1編組表'!$D$2,'R1編組表'!A38,'R2編組表'!A38,'R3編組表'!A38,'R4編組表'!A38)</f>
      </c>
      <c r="B38" s="149">
        <f>CHOOSE('R1編組表'!$D$2,'R1編組表'!B38,'R2編組表'!B38,'R3編組表'!B38,'R4編組表'!B38)</f>
      </c>
      <c r="C38" s="95">
        <f>IF(ISNA(VLOOKUP(TRIM(LEFT(CHOOSE($D$2,'R1編組表'!C38,'R2編組表'!C38,'R3編組表'!C38,'R4編組表'!C38),5)),中英對照,2,FALSE)),"",VLOOKUP(TRIM(LEFT(CHOOSE($D$2,'R1編組表'!C38,'R2編組表'!C38,'R3編組表'!C38,'R4編組表'!C38),5)),中英對照,2,FALSE))</f>
      </c>
      <c r="D38" s="95">
        <f>IF(ISNA(VLOOKUP(TRIM(LEFT(CHOOSE($D$2,'R1編組表'!D38,'R2編組表'!D38,'R3編組表'!D38,'R4編組表'!D38),5)),中英對照,2,FALSE)),"",VLOOKUP(TRIM(LEFT(CHOOSE($D$2,'R1編組表'!D38,'R2編組表'!D38,'R3編組表'!D38,'R4編組表'!D38),5)),中英對照,2,FALSE))</f>
      </c>
      <c r="E38" s="95">
        <f>IF(ISNA(VLOOKUP(TRIM(LEFT(CHOOSE($D$2,'R1編組表'!E38,'R2編組表'!E38,'R3編組表'!E38,'R4編組表'!E38),5)),中英對照,2,FALSE)),"",VLOOKUP(TRIM(LEFT(CHOOSE($D$2,'R1編組表'!E38,'R2編組表'!E38,'R3編組表'!E38,'R4編組表'!E38),5)),中英對照,2,FALSE))</f>
      </c>
      <c r="F38" s="96">
        <f>IF(ISNA(VLOOKUP(TRIM(LEFT(CHOOSE($D$2,'R1編組表'!F38,'R2編組表'!F38,'R3編組表'!F38,'R4編組表'!F38),5)),中英對照,2,FALSE)),"",VLOOKUP(TRIM(LEFT(CHOOSE($D$2,'R1編組表'!F38,'R2編組表'!F38,'R3編組表'!F38,'R4編組表'!F38),5)),中英對照,2,FALSE))</f>
      </c>
    </row>
    <row r="39" spans="1:6" ht="16.5" customHeight="1">
      <c r="A39" s="145"/>
      <c r="B39" s="147"/>
      <c r="C39" s="93">
        <f>CHOOSE($D$2,'R1編組表'!C39,'R2編組表'!C39,'R3編組表'!C39,'R4編組表'!C39)</f>
      </c>
      <c r="D39" s="93">
        <f>CHOOSE($D$2,'R1編組表'!D39,'R2編組表'!D39,'R3編組表'!D39,'R4編組表'!D39)</f>
      </c>
      <c r="E39" s="93">
        <f>CHOOSE($D$2,'R1編組表'!E39,'R2編組表'!E39,'R3編組表'!E39,'R4編組表'!E39)</f>
      </c>
      <c r="F39" s="94">
        <f>CHOOSE($D$2,'R1編組表'!F39,'R2編組表'!F39,'R3編組表'!F39,'R4編組表'!F39)</f>
      </c>
    </row>
    <row r="40" spans="1:6" ht="16.5" customHeight="1">
      <c r="A40" s="148">
        <f>CHOOSE('R1編組表'!$D$2,'R1編組表'!A40,'R2編組表'!A40,'R3編組表'!A40,'R4編組表'!A40)</f>
      </c>
      <c r="B40" s="149">
        <f>CHOOSE('R1編組表'!$D$2,'R1編組表'!B40,'R2編組表'!B40,'R3編組表'!B40,'R4編組表'!B40)</f>
      </c>
      <c r="C40" s="95">
        <f>IF(ISNA(VLOOKUP(TRIM(LEFT(CHOOSE($D$2,'R1編組表'!C40,'R2編組表'!C40,'R3編組表'!C40,'R4編組表'!C40),5)),中英對照,2,FALSE)),"",VLOOKUP(TRIM(LEFT(CHOOSE($D$2,'R1編組表'!C40,'R2編組表'!C40,'R3編組表'!C40,'R4編組表'!C40),5)),中英對照,2,FALSE))</f>
      </c>
      <c r="D40" s="95">
        <f>IF(ISNA(VLOOKUP(TRIM(LEFT(CHOOSE($D$2,'R1編組表'!D40,'R2編組表'!D40,'R3編組表'!D40,'R4編組表'!D40),5)),中英對照,2,FALSE)),"",VLOOKUP(TRIM(LEFT(CHOOSE($D$2,'R1編組表'!D40,'R2編組表'!D40,'R3編組表'!D40,'R4編組表'!D40),5)),中英對照,2,FALSE))</f>
      </c>
      <c r="E40" s="95">
        <f>IF(ISNA(VLOOKUP(TRIM(LEFT(CHOOSE($D$2,'R1編組表'!E40,'R2編組表'!E40,'R3編組表'!E40,'R4編組表'!E40),5)),中英對照,2,FALSE)),"",VLOOKUP(TRIM(LEFT(CHOOSE($D$2,'R1編組表'!E40,'R2編組表'!E40,'R3編組表'!E40,'R4編組表'!E40),5)),中英對照,2,FALSE))</f>
      </c>
      <c r="F40" s="96">
        <f>IF(ISNA(VLOOKUP(TRIM(LEFT(CHOOSE($D$2,'R1編組表'!F40,'R2編組表'!F40,'R3編組表'!F40,'R4編組表'!F40),5)),中英對照,2,FALSE)),"",VLOOKUP(TRIM(LEFT(CHOOSE($D$2,'R1編組表'!F40,'R2編組表'!F40,'R3編組表'!F40,'R4編組表'!F40),5)),中英對照,2,FALSE))</f>
      </c>
    </row>
    <row r="41" spans="1:6" ht="16.5" customHeight="1" thickBot="1">
      <c r="A41" s="150"/>
      <c r="B41" s="151"/>
      <c r="C41" s="97">
        <f>CHOOSE($D$2,'R1編組表'!C41,'R2編組表'!C41,'R3編組表'!C41,'R4編組表'!C41)</f>
      </c>
      <c r="D41" s="97">
        <f>CHOOSE($D$2,'R1編組表'!D41,'R2編組表'!D41,'R3編組表'!D41,'R4編組表'!D41)</f>
      </c>
      <c r="E41" s="97">
        <f>CHOOSE($D$2,'R1編組表'!E41,'R2編組表'!E41,'R3編組表'!E41,'R4編組表'!E41)</f>
      </c>
      <c r="F41" s="98">
        <f>CHOOSE($D$2,'R1編組表'!F41,'R2編組表'!F41,'R3編組表'!F41,'R4編組表'!F41)</f>
      </c>
    </row>
    <row r="42" spans="1:6" ht="16.5" customHeight="1" thickTop="1">
      <c r="A42" s="138" t="s">
        <v>1053</v>
      </c>
      <c r="B42" s="25" t="s">
        <v>1057</v>
      </c>
      <c r="C42" s="140" t="s">
        <v>1055</v>
      </c>
      <c r="D42" s="140" t="s">
        <v>1055</v>
      </c>
      <c r="E42" s="140" t="s">
        <v>1058</v>
      </c>
      <c r="F42" s="142" t="s">
        <v>1058</v>
      </c>
    </row>
    <row r="43" spans="1:6" ht="16.5" customHeight="1" thickBot="1">
      <c r="A43" s="139"/>
      <c r="B43" s="27" t="s">
        <v>42</v>
      </c>
      <c r="C43" s="141"/>
      <c r="D43" s="141"/>
      <c r="E43" s="141"/>
      <c r="F43" s="143"/>
    </row>
    <row r="44" spans="1:6" ht="16.5" customHeight="1" thickTop="1">
      <c r="A44" s="154">
        <f>CHOOSE('R1編組表'!$D$2,'R1編組表'!A44,'R2編組表'!A44,'R3編組表'!A44,'R4編組表'!A44)</f>
        <v>1</v>
      </c>
      <c r="B44" s="146">
        <f>CHOOSE('R1編組表'!$D$2,'R1編組表'!B44,'R2編組表'!B44,'R3編組表'!B44,'R4編組表'!B44)</f>
        <v>0.2708333333333333</v>
      </c>
      <c r="C44" s="91" t="str">
        <f>IF(ISNA(VLOOKUP(TRIM(LEFT(CHOOSE($D$2,'R1編組表'!C44,'R2編組表'!C44,'R3編組表'!C44,'R4編組表'!C44),5)),中英對照,2,FALSE)),"",VLOOKUP(TRIM(LEFT(CHOOSE($D$2,'R1編組表'!C44,'R2編組表'!C44,'R3編組表'!C44,'R4編組表'!C44),5)),中英對照,2,FALSE))</f>
        <v>Meney Chang</v>
      </c>
      <c r="D44" s="91" t="str">
        <f>IF(ISNA(VLOOKUP(TRIM(LEFT(CHOOSE($D$2,'R1編組表'!D44,'R2編組表'!D44,'R3編組表'!D44,'R4編組表'!D44),5)),中英對照,2,FALSE)),"",VLOOKUP(TRIM(LEFT(CHOOSE($D$2,'R1編組表'!D44,'R2編組表'!D44,'R3編組表'!D44,'R4編組表'!D44),5)),中英對照,2,FALSE))</f>
        <v>Shao-Yun Liu</v>
      </c>
      <c r="E44" s="91" t="str">
        <f>IF(ISNA(VLOOKUP(TRIM(LEFT(CHOOSE($D$2,'R1編組表'!E44,'R2編組表'!E44,'R3編組表'!E44,'R4編組表'!E44),5)),中英對照,2,FALSE)),"",VLOOKUP(TRIM(LEFT(CHOOSE($D$2,'R1編組表'!E44,'R2編組表'!E44,'R3編組表'!E44,'R4編組表'!E44),5)),中英對照,2,FALSE))</f>
        <v>Tsai-Ching Tseng</v>
      </c>
      <c r="F44" s="92">
        <f>IF(ISNA(VLOOKUP(TRIM(LEFT(CHOOSE($D$2,'R1編組表'!F44,'R2編組表'!F44,'R3編組表'!F44,'R4編組表'!F44),5)),中英對照,2,FALSE)),"",VLOOKUP(TRIM(LEFT(CHOOSE($D$2,'R1編組表'!F44,'R2編組表'!F44,'R3編組表'!F44,'R4編組表'!F44),5)),中英對照,2,FALSE))</f>
      </c>
    </row>
    <row r="45" spans="1:6" ht="16.5" customHeight="1">
      <c r="A45" s="153"/>
      <c r="B45" s="147"/>
      <c r="C45" s="93" t="str">
        <f>CHOOSE($D$2,'R1編組表'!C45,'R2編組表'!C45,'R3編組表'!C45,'R4編組表'!C45)</f>
        <v>75 - 80 - 81 -    236</v>
      </c>
      <c r="D45" s="93" t="str">
        <f>CHOOSE($D$2,'R1編組表'!D45,'R2編組表'!D45,'R3編組表'!D45,'R4編組表'!D45)</f>
        <v>74 - 80 - 83 -    237</v>
      </c>
      <c r="E45" s="93" t="str">
        <f>CHOOSE($D$2,'R1編組表'!E45,'R2編組表'!E45,'R3編組表'!E45,'R4編組表'!E45)</f>
        <v>79 - 76 - 83 -    238</v>
      </c>
      <c r="F45" s="94">
        <f>CHOOSE($D$2,'R1編組表'!F45,'R2編組表'!F45,'R3編組表'!F45,'R4編組表'!F45)</f>
      </c>
    </row>
    <row r="46" spans="1:6" ht="16.5" customHeight="1">
      <c r="A46" s="152">
        <f>CHOOSE('R1編組表'!$D$2,'R1編組表'!A46,'R2編組表'!A46,'R3編組表'!A46,'R4編組表'!A46)</f>
        <v>2</v>
      </c>
      <c r="B46" s="149">
        <f>CHOOSE('R1編組表'!$D$2,'R1編組表'!B46,'R2編組表'!B46,'R3編組表'!B46,'R4編組表'!B46)</f>
        <v>0.2770833333333333</v>
      </c>
      <c r="C46" s="95" t="str">
        <f>IF(ISNA(VLOOKUP(TRIM(LEFT(CHOOSE($D$2,'R1編組表'!C46,'R2編組表'!C46,'R3編組表'!C46,'R4編組表'!C46),5)),中英對照,2,FALSE)),"",VLOOKUP(TRIM(LEFT(CHOOSE($D$2,'R1編組表'!C46,'R2編組表'!C46,'R3編組表'!C46,'R4編組表'!C46),5)),中英對照,2,FALSE))</f>
        <v>Yu-Chiang Hou</v>
      </c>
      <c r="D46" s="95" t="str">
        <f>IF(ISNA(VLOOKUP(TRIM(LEFT(CHOOSE($D$2,'R1編組表'!D46,'R2編組表'!D46,'R3編組表'!D46,'R4編組表'!D46),5)),中英對照,2,FALSE)),"",VLOOKUP(TRIM(LEFT(CHOOSE($D$2,'R1編組表'!D46,'R2編組表'!D46,'R3編組表'!D46,'R4編組表'!D46),5)),中英對照,2,FALSE))</f>
        <v>Han-Hsuan Yu</v>
      </c>
      <c r="E46" s="95" t="str">
        <f>IF(ISNA(VLOOKUP(TRIM(LEFT(CHOOSE($D$2,'R1編組表'!E46,'R2編組表'!E46,'R3編組表'!E46,'R4編組表'!E46),5)),中英對照,2,FALSE)),"",VLOOKUP(TRIM(LEFT(CHOOSE($D$2,'R1編組表'!E46,'R2編組表'!E46,'R3編組表'!E46,'R4編組表'!E46),5)),中英對照,2,FALSE))</f>
        <v>Tzu-Han Lin</v>
      </c>
      <c r="F46" s="96">
        <f>IF(ISNA(VLOOKUP(TRIM(LEFT(CHOOSE($D$2,'R1編組表'!F46,'R2編組表'!F46,'R3編組表'!F46,'R4編組表'!F46),5)),中英對照,2,FALSE)),"",VLOOKUP(TRIM(LEFT(CHOOSE($D$2,'R1編組表'!F46,'R2編組表'!F46,'R3編組表'!F46,'R4編組表'!F46),5)),中英對照,2,FALSE))</f>
      </c>
    </row>
    <row r="47" spans="1:6" ht="16.5" customHeight="1">
      <c r="A47" s="153"/>
      <c r="B47" s="147"/>
      <c r="C47" s="93" t="str">
        <f>CHOOSE($D$2,'R1編組表'!C47,'R2編組表'!C47,'R3編組表'!C47,'R4編組表'!C47)</f>
        <v>79 - 74 - 77 -    230</v>
      </c>
      <c r="D47" s="93" t="str">
        <f>CHOOSE($D$2,'R1編組表'!D47,'R2編組表'!D47,'R3編組表'!D47,'R4編組表'!D47)</f>
        <v>76 - 77 - 78 -    231</v>
      </c>
      <c r="E47" s="93" t="str">
        <f>CHOOSE($D$2,'R1編組表'!E47,'R2編組表'!E47,'R3編組表'!E47,'R4編組表'!E47)</f>
        <v>78 - 76 - 80 -    234</v>
      </c>
      <c r="F47" s="94">
        <f>CHOOSE($D$2,'R1編組表'!F47,'R2編組表'!F47,'R3編組表'!F47,'R4編組表'!F47)</f>
      </c>
    </row>
    <row r="48" spans="1:6" ht="16.5" customHeight="1">
      <c r="A48" s="152">
        <f>CHOOSE('R1編組表'!$D$2,'R1編組表'!A48,'R2編組表'!A48,'R3編組表'!A48,'R4編組表'!A48)</f>
        <v>3</v>
      </c>
      <c r="B48" s="149">
        <f>CHOOSE('R1編組表'!$D$2,'R1編組表'!B48,'R2編組表'!B48,'R3編組表'!B48,'R4編組表'!B48)</f>
        <v>0.2833333333333333</v>
      </c>
      <c r="C48" s="95" t="str">
        <f>IF(ISNA(VLOOKUP(TRIM(LEFT(CHOOSE($D$2,'R1編組表'!C48,'R2編組表'!C48,'R3編組表'!C48,'R4編組表'!C48),5)),中英對照,2,FALSE)),"",VLOOKUP(TRIM(LEFT(CHOOSE($D$2,'R1編組表'!C48,'R2編組表'!C48,'R3編組表'!C48,'R4編組表'!C48),5)),中英對照,2,FALSE))</f>
        <v>Tzu-Yi Chang</v>
      </c>
      <c r="D48" s="95" t="str">
        <f>IF(ISNA(VLOOKUP(TRIM(LEFT(CHOOSE($D$2,'R1編組表'!D48,'R2編組表'!D48,'R3編組表'!D48,'R4編組表'!D48),5)),中英對照,2,FALSE)),"",VLOOKUP(TRIM(LEFT(CHOOSE($D$2,'R1編組表'!D48,'R2編組表'!D48,'R3編組表'!D48,'R4編組表'!D48),5)),中英對照,2,FALSE))</f>
        <v>Ching-Tzu Chen</v>
      </c>
      <c r="E48" s="95" t="str">
        <f>IF(ISNA(VLOOKUP(TRIM(LEFT(CHOOSE($D$2,'R1編組表'!E48,'R2編組表'!E48,'R3編組表'!E48,'R4編組表'!E48),5)),中英對照,2,FALSE)),"",VLOOKUP(TRIM(LEFT(CHOOSE($D$2,'R1編組表'!E48,'R2編組表'!E48,'R3編組表'!E48,'R4編組表'!E48),5)),中英對照,2,FALSE))</f>
        <v>Jie-En Lin</v>
      </c>
      <c r="F48" s="96">
        <f>IF(ISNA(VLOOKUP(TRIM(LEFT(CHOOSE($D$2,'R1編組表'!F48,'R2編組表'!F48,'R3編組表'!F48,'R4編組表'!F48),5)),中英對照,2,FALSE)),"",VLOOKUP(TRIM(LEFT(CHOOSE($D$2,'R1編組表'!F48,'R2編組表'!F48,'R3編組表'!F48,'R4編組表'!F48),5)),中英對照,2,FALSE))</f>
      </c>
    </row>
    <row r="49" spans="1:6" ht="16.5" customHeight="1">
      <c r="A49" s="153"/>
      <c r="B49" s="147"/>
      <c r="C49" s="93" t="str">
        <f>CHOOSE($D$2,'R1編組表'!C49,'R2編組表'!C49,'R3編組表'!C49,'R4編組表'!C49)</f>
        <v>73 - 78 - 74 -    225</v>
      </c>
      <c r="D49" s="93" t="str">
        <f>CHOOSE($D$2,'R1編組表'!D49,'R2編組表'!D49,'R3編組表'!D49,'R4編組表'!D49)</f>
        <v>74 - 77 - 77 -    228</v>
      </c>
      <c r="E49" s="93" t="str">
        <f>CHOOSE($D$2,'R1編組表'!E49,'R2編組表'!E49,'R3編組表'!E49,'R4編組表'!E49)</f>
        <v>77 - 72 - 80 -    229</v>
      </c>
      <c r="F49" s="94">
        <f>CHOOSE($D$2,'R1編組表'!F49,'R2編組表'!F49,'R3編組表'!F49,'R4編組表'!F49)</f>
      </c>
    </row>
    <row r="50" spans="1:6" ht="16.5" customHeight="1">
      <c r="A50" s="152">
        <f>CHOOSE('R1編組表'!$D$2,'R1編組表'!A50,'R2編組表'!A50,'R3編組表'!A50,'R4編組表'!A50)</f>
        <v>4</v>
      </c>
      <c r="B50" s="149">
        <f>CHOOSE('R1編組表'!$D$2,'R1編組表'!B50,'R2編組表'!B50,'R3編組表'!B50,'R4編組表'!B50)</f>
        <v>0.2895833333333333</v>
      </c>
      <c r="C50" s="95" t="str">
        <f>IF(ISNA(VLOOKUP(TRIM(LEFT(CHOOSE($D$2,'R1編組表'!C50,'R2編組表'!C50,'R3編組表'!C50,'R4編組表'!C50),5)),中英對照,2,FALSE)),"",VLOOKUP(TRIM(LEFT(CHOOSE($D$2,'R1編組表'!C50,'R2編組表'!C50,'R3編組表'!C50,'R4編組表'!C50),5)),中英對照,2,FALSE))</f>
        <v>Chun-Ting Tu</v>
      </c>
      <c r="D50" s="95" t="str">
        <f>IF(ISNA(VLOOKUP(TRIM(LEFT(CHOOSE($D$2,'R1編組表'!D50,'R2編組表'!D50,'R3編組表'!D50,'R4編組表'!D50),5)),中英對照,2,FALSE)),"",VLOOKUP(TRIM(LEFT(CHOOSE($D$2,'R1編組表'!D50,'R2編組表'!D50,'R3編組表'!D50,'R4編組表'!D50),5)),中英對照,2,FALSE))</f>
        <v>Hsiao-Ling Wu</v>
      </c>
      <c r="E50" s="95" t="str">
        <f>IF(ISNA(VLOOKUP(TRIM(LEFT(CHOOSE($D$2,'R1編組表'!E50,'R2編組表'!E50,'R3編組表'!E50,'R4編組表'!E50),5)),中英對照,2,FALSE)),"",VLOOKUP(TRIM(LEFT(CHOOSE($D$2,'R1編組表'!E50,'R2編組表'!E50,'R3編組表'!E50,'R4編組表'!E50),5)),中英對照,2,FALSE))</f>
        <v>Yi-Han Wang</v>
      </c>
      <c r="F50" s="96" t="str">
        <f>IF(ISNA(VLOOKUP(TRIM(LEFT(CHOOSE($D$2,'R1編組表'!F50,'R2編組表'!F50,'R3編組表'!F50,'R4編組表'!F50),5)),中英對照,2,FALSE)),"",VLOOKUP(TRIM(LEFT(CHOOSE($D$2,'R1編組表'!F50,'R2編組表'!F50,'R3編組表'!F50,'R4編組表'!F50),5)),中英對照,2,FALSE))</f>
        <v>Wan-Ping Huang</v>
      </c>
    </row>
    <row r="51" spans="1:6" ht="16.5" customHeight="1">
      <c r="A51" s="153"/>
      <c r="B51" s="147"/>
      <c r="C51" s="93" t="str">
        <f>CHOOSE($D$2,'R1編組表'!C51,'R2編組表'!C51,'R3編組表'!C51,'R4編組表'!C51)</f>
        <v>75 - 70 - 79 -    224</v>
      </c>
      <c r="D51" s="93" t="str">
        <f>CHOOSE($D$2,'R1編組表'!D51,'R2編組表'!D51,'R3編組表'!D51,'R4編組表'!D51)</f>
        <v>77 - 77 - 76 -    230</v>
      </c>
      <c r="E51" s="93" t="str">
        <f>CHOOSE($D$2,'R1編組表'!E51,'R2編組表'!E51,'R3編組表'!E51,'R4編組表'!E51)</f>
        <v>74 - 78 - 78 -    230</v>
      </c>
      <c r="F51" s="94" t="str">
        <f>CHOOSE($D$2,'R1編組表'!F51,'R2編組表'!F51,'R3編組表'!F51,'R4編組表'!F51)</f>
        <v>79 - 77 - 80 -    236</v>
      </c>
    </row>
    <row r="52" spans="1:6" ht="16.5" customHeight="1">
      <c r="A52" s="152">
        <f>CHOOSE('R1編組表'!$D$2,'R1編組表'!A52,'R2編組表'!A52,'R3編組表'!A52,'R4編組表'!A52)</f>
        <v>5</v>
      </c>
      <c r="B52" s="149">
        <f>CHOOSE('R1編組表'!$D$2,'R1編組表'!B52,'R2編組表'!B52,'R3編組表'!B52,'R4編組表'!B52)</f>
        <v>0.29583333333333334</v>
      </c>
      <c r="C52" s="95" t="str">
        <f>IF(ISNA(VLOOKUP(TRIM(LEFT(CHOOSE($D$2,'R1編組表'!C52,'R2編組表'!C52,'R3編組表'!C52,'R4編組表'!C52),5)),中英對照,2,FALSE)),"",VLOOKUP(TRIM(LEFT(CHOOSE($D$2,'R1編組表'!C52,'R2編組表'!C52,'R3編組表'!C52,'R4編組表'!C52),5)),中英對照,2,FALSE))</f>
        <v>Jou-Hua Hung</v>
      </c>
      <c r="D52" s="95" t="str">
        <f>IF(ISNA(VLOOKUP(TRIM(LEFT(CHOOSE($D$2,'R1編組表'!D52,'R2編組表'!D52,'R3編組表'!D52,'R4編組表'!D52),5)),中英對照,2,FALSE)),"",VLOOKUP(TRIM(LEFT(CHOOSE($D$2,'R1編組表'!D52,'R2編組表'!D52,'R3編組表'!D52,'R4編組表'!D52),5)),中英對照,2,FALSE))</f>
        <v>Yu-Sang Hou</v>
      </c>
      <c r="E52" s="95" t="str">
        <f>IF(ISNA(VLOOKUP(TRIM(LEFT(CHOOSE($D$2,'R1編組表'!E52,'R2編組表'!E52,'R3編組表'!E52,'R4編組表'!E52),5)),中英對照,2,FALSE)),"",VLOOKUP(TRIM(LEFT(CHOOSE($D$2,'R1編組表'!E52,'R2編組表'!E52,'R3編組表'!E52,'R4編組表'!E52),5)),中英對照,2,FALSE))</f>
        <v>Hsiao-Han Huang</v>
      </c>
      <c r="F52" s="96" t="str">
        <f>IF(ISNA(VLOOKUP(TRIM(LEFT(CHOOSE($D$2,'R1編組表'!F52,'R2編組表'!F52,'R3編組表'!F52,'R4編組表'!F52),5)),中英對照,2,FALSE)),"",VLOOKUP(TRIM(LEFT(CHOOSE($D$2,'R1編組表'!F52,'R2編組表'!F52,'R3編組表'!F52,'R4編組表'!F52),5)),中英對照,2,FALSE))</f>
        <v>Yi-Ting Lai</v>
      </c>
    </row>
    <row r="53" spans="1:6" ht="16.5" customHeight="1">
      <c r="A53" s="153"/>
      <c r="B53" s="147"/>
      <c r="C53" s="93" t="str">
        <f>CHOOSE($D$2,'R1編組表'!C53,'R2編組表'!C53,'R3編組表'!C53,'R4編組表'!C53)</f>
        <v>71 - 73 - 71 -    215</v>
      </c>
      <c r="D53" s="93" t="str">
        <f>CHOOSE($D$2,'R1編組表'!D53,'R2編組表'!D53,'R3編組表'!D53,'R4編組表'!D53)</f>
        <v>75 - 73 - 73 -    221</v>
      </c>
      <c r="E53" s="93" t="str">
        <f>CHOOSE($D$2,'R1編組表'!E53,'R2編組表'!E53,'R3編組表'!E53,'R4編組表'!E53)</f>
        <v>75 - 74 - 75 -    224</v>
      </c>
      <c r="F53" s="94" t="str">
        <f>CHOOSE($D$2,'R1編組表'!F53,'R2編組表'!F53,'R3編組表'!F53,'R4編組表'!F53)</f>
        <v>75 - 73 - 76 -    224</v>
      </c>
    </row>
    <row r="54" spans="1:6" ht="16.5" customHeight="1">
      <c r="A54" s="152">
        <f>CHOOSE('R1編組表'!$D$2,'R1編組表'!A54,'R2編組表'!A54,'R3編組表'!A54,'R4編組表'!A54)</f>
        <v>6</v>
      </c>
      <c r="B54" s="149">
        <f>CHOOSE('R1編組表'!$D$2,'R1編組表'!B54,'R2編組表'!B54,'R3編組表'!B54,'R4編組表'!B54)</f>
        <v>0.3020833333333333</v>
      </c>
      <c r="C54" s="95" t="str">
        <f>IF(ISNA(VLOOKUP(TRIM(LEFT(CHOOSE($D$2,'R1編組表'!C54,'R2編組表'!C54,'R3編組表'!C54,'R4編組表'!C54),5)),中英對照,2,FALSE)),"",VLOOKUP(TRIM(LEFT(CHOOSE($D$2,'R1編組表'!C54,'R2編組表'!C54,'R3編組表'!C54,'R4編組表'!C54),5)),中英對照,2,FALSE))</f>
        <v>Yi-Ching Wu</v>
      </c>
      <c r="D54" s="95" t="str">
        <f>IF(ISNA(VLOOKUP(TRIM(LEFT(CHOOSE($D$2,'R1編組表'!D54,'R2編組表'!D54,'R3編組表'!D54,'R4編組表'!D54),5)),中英對照,2,FALSE)),"",VLOOKUP(TRIM(LEFT(CHOOSE($D$2,'R1編組表'!D54,'R2編組表'!D54,'R3編組表'!D54,'R4編組表'!D54),5)),中英對照,2,FALSE))</f>
        <v>Chiao-Yi Chang</v>
      </c>
      <c r="E54" s="95" t="str">
        <f>IF(ISNA(VLOOKUP(TRIM(LEFT(CHOOSE($D$2,'R1編組表'!E54,'R2編組表'!E54,'R3編組表'!E54,'R4編組表'!E54),5)),中英對照,2,FALSE)),"",VLOOKUP(TRIM(LEFT(CHOOSE($D$2,'R1編組表'!E54,'R2編組表'!E54,'R3編組表'!E54,'R4編組表'!E54),5)),中英對照,2,FALSE))</f>
        <v>Wei-An Tang</v>
      </c>
      <c r="F54" s="96">
        <f>IF(ISNA(VLOOKUP(TRIM(LEFT(CHOOSE($D$2,'R1編組表'!F54,'R2編組表'!F54,'R3編組表'!F54,'R4編組表'!F54),5)),中英對照,2,FALSE)),"",VLOOKUP(TRIM(LEFT(CHOOSE($D$2,'R1編組表'!F54,'R2編組表'!F54,'R3編組表'!F54,'R4編組表'!F54),5)),中英對照,2,FALSE))</f>
      </c>
    </row>
    <row r="55" spans="1:6" ht="16.5" customHeight="1">
      <c r="A55" s="153"/>
      <c r="B55" s="147"/>
      <c r="C55" s="93" t="str">
        <f>CHOOSE($D$2,'R1編組表'!C55,'R2編組表'!C55,'R3編組表'!C55,'R4編組表'!C55)</f>
        <v>76 - 76 - 76 -    228</v>
      </c>
      <c r="D55" s="93" t="str">
        <f>CHOOSE($D$2,'R1編組表'!D55,'R2編組表'!D55,'R3編組表'!D55,'R4編組表'!D55)</f>
        <v>74 - 79 - 79 -    232</v>
      </c>
      <c r="E55" s="93" t="str">
        <f>CHOOSE($D$2,'R1編組表'!E55,'R2編組表'!E55,'R3編組表'!E55,'R4編組表'!E55)</f>
        <v>76 - 82 - 84 -    242</v>
      </c>
      <c r="F55" s="94">
        <f>CHOOSE($D$2,'R1編組表'!F55,'R2編組表'!F55,'R3編組表'!F55,'R4編組表'!F55)</f>
      </c>
    </row>
    <row r="56" spans="1:6" ht="16.5" customHeight="1">
      <c r="A56" s="152">
        <f>CHOOSE('R1編組表'!$D$2,'R1編組表'!A56,'R2編組表'!A56,'R3編組表'!A56,'R4編組表'!A56)</f>
        <v>7</v>
      </c>
      <c r="B56" s="149">
        <f>CHOOSE('R1編組表'!$D$2,'R1編組表'!B56,'R2編組表'!B56,'R3編組表'!B56,'R4編組表'!B56)</f>
        <v>0.3083333333333333</v>
      </c>
      <c r="C56" s="95" t="str">
        <f>IF(ISNA(VLOOKUP(TRIM(LEFT(CHOOSE($D$2,'R1編組表'!C56,'R2編組表'!C56,'R3編組表'!C56,'R4編組表'!C56),5)),中英對照,2,FALSE)),"",VLOOKUP(TRIM(LEFT(CHOOSE($D$2,'R1編組表'!C56,'R2編組表'!C56,'R3編組表'!C56,'R4編組表'!C56),5)),中英對照,2,FALSE))</f>
        <v>Cih-Hui Chen</v>
      </c>
      <c r="D56" s="95" t="str">
        <f>IF(ISNA(VLOOKUP(TRIM(LEFT(CHOOSE($D$2,'R1編組表'!D56,'R2編組表'!D56,'R3編組表'!D56,'R4編組表'!D56),5)),中英對照,2,FALSE)),"",VLOOKUP(TRIM(LEFT(CHOOSE($D$2,'R1編組表'!D56,'R2編組表'!D56,'R3編組表'!D56,'R4編組表'!D56),5)),中英對照,2,FALSE))</f>
        <v>Hsin-En Tsai</v>
      </c>
      <c r="E56" s="95" t="str">
        <f>IF(ISNA(VLOOKUP(TRIM(LEFT(CHOOSE($D$2,'R1編組表'!E56,'R2編組表'!E56,'R3編組表'!E56,'R4編組表'!E56),5)),中英對照,2,FALSE)),"",VLOOKUP(TRIM(LEFT(CHOOSE($D$2,'R1編組表'!E56,'R2編組表'!E56,'R3編組表'!E56,'R4編組表'!E56),5)),中英對照,2,FALSE))</f>
        <v>Ling-Chieh Mao</v>
      </c>
      <c r="F56" s="96">
        <f>IF(ISNA(VLOOKUP(TRIM(LEFT(CHOOSE($D$2,'R1編組表'!F56,'R2編組表'!F56,'R3編組表'!F56,'R4編組表'!F56),5)),中英對照,2,FALSE)),"",VLOOKUP(TRIM(LEFT(CHOOSE($D$2,'R1編組表'!F56,'R2編組表'!F56,'R3編組表'!F56,'R4編組表'!F56),5)),中英對照,2,FALSE))</f>
      </c>
    </row>
    <row r="57" spans="1:6" ht="16.5" customHeight="1">
      <c r="A57" s="153"/>
      <c r="B57" s="147"/>
      <c r="C57" s="93" t="str">
        <f>CHOOSE($D$2,'R1編組表'!C57,'R2編組表'!C57,'R3編組表'!C57,'R4編組表'!C57)</f>
        <v>74 - 73 - 76 -    223</v>
      </c>
      <c r="D57" s="93" t="str">
        <f>CHOOSE($D$2,'R1編組表'!D57,'R2編組表'!D57,'R3編組表'!D57,'R4編組表'!D57)</f>
        <v>76 - 76 - 74 -    226</v>
      </c>
      <c r="E57" s="93" t="str">
        <f>CHOOSE($D$2,'R1編組表'!E57,'R2編組表'!E57,'R3編組表'!E57,'R4編組表'!E57)</f>
        <v>77 - 75 - 76 -    228</v>
      </c>
      <c r="F57" s="94">
        <f>CHOOSE($D$2,'R1編組表'!F57,'R2編組表'!F57,'R3編組表'!F57,'R4編組表'!F57)</f>
      </c>
    </row>
    <row r="58" spans="1:6" ht="16.5" customHeight="1">
      <c r="A58" s="152">
        <f>CHOOSE('R1編組表'!$D$2,'R1編組表'!A58,'R2編組表'!A58,'R3編組表'!A58,'R4編組表'!A58)</f>
        <v>8</v>
      </c>
      <c r="B58" s="149">
        <f>CHOOSE('R1編組表'!$D$2,'R1編組表'!B58,'R2編組表'!B58,'R3編組表'!B58,'R4編組表'!B58)</f>
        <v>0.3145833333333333</v>
      </c>
      <c r="C58" s="95" t="str">
        <f>IF(ISNA(VLOOKUP(TRIM(LEFT(CHOOSE($D$2,'R1編組表'!C58,'R2編組表'!C58,'R3編組表'!C58,'R4編組表'!C58),5)),中英對照,2,FALSE)),"",VLOOKUP(TRIM(LEFT(CHOOSE($D$2,'R1編組表'!C58,'R2編組表'!C58,'R3編組表'!C58,'R4編組表'!C58),5)),中英對照,2,FALSE))</f>
        <v>Kuan-Shun Huang</v>
      </c>
      <c r="D58" s="95" t="str">
        <f>IF(ISNA(VLOOKUP(TRIM(LEFT(CHOOSE($D$2,'R1編組表'!D58,'R2編組表'!D58,'R3編組表'!D58,'R4編組表'!D58),5)),中英對照,2,FALSE)),"",VLOOKUP(TRIM(LEFT(CHOOSE($D$2,'R1編組表'!D58,'R2編組表'!D58,'R3編組表'!D58,'R4編組表'!D58),5)),中英對照,2,FALSE))</f>
        <v>Li-Hsin Chung</v>
      </c>
      <c r="E58" s="95" t="str">
        <f>IF(ISNA(VLOOKUP(TRIM(LEFT(CHOOSE($D$2,'R1編組表'!E58,'R2編組表'!E58,'R3編組表'!E58,'R4編組表'!E58),5)),中英對照,2,FALSE)),"",VLOOKUP(TRIM(LEFT(CHOOSE($D$2,'R1編組表'!E58,'R2編組表'!E58,'R3編組表'!E58,'R4編組表'!E58),5)),中英對照,2,FALSE))</f>
        <v>Yen-Hsiang Chang</v>
      </c>
      <c r="F58" s="96">
        <f>IF(ISNA(VLOOKUP(TRIM(LEFT(CHOOSE($D$2,'R1編組表'!F58,'R2編組表'!F58,'R3編組表'!F58,'R4編組表'!F58),5)),中英對照,2,FALSE)),"",VLOOKUP(TRIM(LEFT(CHOOSE($D$2,'R1編組表'!F58,'R2編組表'!F58,'R3編組表'!F58,'R4編組表'!F58),5)),中英對照,2,FALSE))</f>
      </c>
    </row>
    <row r="59" spans="1:6" ht="16.5" customHeight="1">
      <c r="A59" s="153"/>
      <c r="B59" s="147"/>
      <c r="C59" s="93" t="str">
        <f>CHOOSE($D$2,'R1編組表'!C59,'R2編組表'!C59,'R3編組表'!C59,'R4編組表'!C59)</f>
        <v>78 - 80 - 84 -    242</v>
      </c>
      <c r="D59" s="93" t="str">
        <f>CHOOSE($D$2,'R1編組表'!D59,'R2編組表'!D59,'R3編組表'!D59,'R4編組表'!D59)</f>
        <v>80 - 76 - 88 -    244</v>
      </c>
      <c r="E59" s="93" t="str">
        <f>CHOOSE($D$2,'R1編組表'!E59,'R2編組表'!E59,'R3編組表'!E59,'R4編組表'!E59)</f>
        <v>83 - 74 - 90 -    247</v>
      </c>
      <c r="F59" s="94">
        <f>CHOOSE($D$2,'R1編組表'!F59,'R2編組表'!F59,'R3編組表'!F59,'R4編組表'!F59)</f>
      </c>
    </row>
    <row r="60" spans="1:6" ht="16.5" customHeight="1">
      <c r="A60" s="152">
        <f>CHOOSE('R1編組表'!$D$2,'R1編組表'!A60,'R2編組表'!A60,'R3編組表'!A60,'R4編組表'!A60)</f>
        <v>9</v>
      </c>
      <c r="B60" s="149">
        <f>CHOOSE('R1編組表'!$D$2,'R1編組表'!B60,'R2編組表'!B60,'R3編組表'!B60,'R4編組表'!B60)</f>
        <v>0.3208333333333333</v>
      </c>
      <c r="C60" s="95" t="str">
        <f>IF(ISNA(VLOOKUP(TRIM(LEFT(CHOOSE($D$2,'R1編組表'!C60,'R2編組表'!C60,'R3編組表'!C60,'R4編組表'!C60),5)),中英對照,2,FALSE)),"",VLOOKUP(TRIM(LEFT(CHOOSE($D$2,'R1編組表'!C60,'R2編組表'!C60,'R3編組表'!C60,'R4編組表'!C60),5)),中英對照,2,FALSE))</f>
        <v>Chao-Hsin Hung</v>
      </c>
      <c r="D60" s="95" t="str">
        <f>IF(ISNA(VLOOKUP(TRIM(LEFT(CHOOSE($D$2,'R1編組表'!D60,'R2編組表'!D60,'R3編組表'!D60,'R4編組表'!D60),5)),中英對照,2,FALSE)),"",VLOOKUP(TRIM(LEFT(CHOOSE($D$2,'R1編組表'!D60,'R2編組表'!D60,'R3編組表'!D60,'R4編組表'!D60),5)),中英對照,2,FALSE))</f>
        <v>Che-Yu Shih</v>
      </c>
      <c r="E60" s="95" t="str">
        <f>IF(ISNA(VLOOKUP(TRIM(LEFT(CHOOSE($D$2,'R1編組表'!E60,'R2編組表'!E60,'R3編組表'!E60,'R4編組表'!E60),5)),中英對照,2,FALSE)),"",VLOOKUP(TRIM(LEFT(CHOOSE($D$2,'R1編組表'!E60,'R2編組表'!E60,'R3編組表'!E60,'R4編組表'!E60),5)),中英對照,2,FALSE))</f>
        <v>Hsin-Wei Wu</v>
      </c>
      <c r="F60" s="96">
        <f>IF(ISNA(VLOOKUP(TRIM(LEFT(CHOOSE($D$2,'R1編組表'!F60,'R2編組表'!F60,'R3編組表'!F60,'R4編組表'!F60),5)),中英對照,2,FALSE)),"",VLOOKUP(TRIM(LEFT(CHOOSE($D$2,'R1編組表'!F60,'R2編組表'!F60,'R3編組表'!F60,'R4編組表'!F60),5)),中英對照,2,FALSE))</f>
      </c>
    </row>
    <row r="61" spans="1:6" ht="16.5" customHeight="1">
      <c r="A61" s="153"/>
      <c r="B61" s="147"/>
      <c r="C61" s="93" t="str">
        <f>CHOOSE($D$2,'R1編組表'!C61,'R2編組表'!C61,'R3編組表'!C61,'R4編組表'!C61)</f>
        <v>85 - 72 - 81 -    238</v>
      </c>
      <c r="D61" s="93" t="str">
        <f>CHOOSE($D$2,'R1編組表'!D61,'R2編組表'!D61,'R3編組表'!D61,'R4編組表'!D61)</f>
        <v>76 - 82 - 82 -    240</v>
      </c>
      <c r="E61" s="93" t="str">
        <f>CHOOSE($D$2,'R1編組表'!E61,'R2編組表'!E61,'R3編組表'!E61,'R4編組表'!E61)</f>
        <v>80 - 78 - 83 -    241</v>
      </c>
      <c r="F61" s="94">
        <f>CHOOSE($D$2,'R1編組表'!F61,'R2編組表'!F61,'R3編組表'!F61,'R4編組表'!F61)</f>
      </c>
    </row>
    <row r="62" spans="1:6" ht="16.5" customHeight="1">
      <c r="A62" s="152">
        <f>CHOOSE('R1編組表'!$D$2,'R1編組表'!A62,'R2編組表'!A62,'R3編組表'!A62,'R4編組表'!A62)</f>
        <v>10</v>
      </c>
      <c r="B62" s="149">
        <f>CHOOSE('R1編組表'!$D$2,'R1編組表'!B62,'R2編組表'!B62,'R3編組表'!B62,'R4編組表'!B62)</f>
        <v>0.32708333333333334</v>
      </c>
      <c r="C62" s="95" t="str">
        <f>IF(ISNA(VLOOKUP(TRIM(LEFT(CHOOSE($D$2,'R1編組表'!C62,'R2編組表'!C62,'R3編組表'!C62,'R4編組表'!C62),5)),中英對照,2,FALSE)),"",VLOOKUP(TRIM(LEFT(CHOOSE($D$2,'R1編組表'!C62,'R2編組表'!C62,'R3編組表'!C62,'R4編組表'!C62),5)),中英對照,2,FALSE))</f>
        <v>Cheng-Hsueh Lu</v>
      </c>
      <c r="D62" s="95" t="str">
        <f>IF(ISNA(VLOOKUP(TRIM(LEFT(CHOOSE($D$2,'R1編組表'!D62,'R2編組表'!D62,'R3編組表'!D62,'R4編組表'!D62),5)),中英對照,2,FALSE)),"",VLOOKUP(TRIM(LEFT(CHOOSE($D$2,'R1編組表'!D62,'R2編組表'!D62,'R3編組表'!D62,'R4編組表'!D62),5)),中英對照,2,FALSE))</f>
        <v>Chen-Hsiang Wen</v>
      </c>
      <c r="E62" s="95" t="str">
        <f>IF(ISNA(VLOOKUP(TRIM(LEFT(CHOOSE($D$2,'R1編組表'!E62,'R2編組表'!E62,'R3編組表'!E62,'R4編組表'!E62),5)),中英對照,2,FALSE)),"",VLOOKUP(TRIM(LEFT(CHOOSE($D$2,'R1編組表'!E62,'R2編組表'!E62,'R3編組表'!E62,'R4編組表'!E62),5)),中英對照,2,FALSE))</f>
        <v>Chu-Tien Hsieh</v>
      </c>
      <c r="F62" s="96" t="str">
        <f>IF(ISNA(VLOOKUP(TRIM(LEFT(CHOOSE($D$2,'R1編組表'!F62,'R2編組表'!F62,'R3編組表'!F62,'R4編組表'!F62),5)),中英對照,2,FALSE)),"",VLOOKUP(TRIM(LEFT(CHOOSE($D$2,'R1編組表'!F62,'R2編組表'!F62,'R3編組表'!F62,'R4編組表'!F62),5)),中英對照,2,FALSE))</f>
        <v>Ting-Chia Chang</v>
      </c>
    </row>
    <row r="63" spans="1:6" ht="16.5" customHeight="1">
      <c r="A63" s="153"/>
      <c r="B63" s="147"/>
      <c r="C63" s="93" t="str">
        <f>CHOOSE($D$2,'R1編組表'!C63,'R2編組表'!C63,'R3編組表'!C63,'R4編組表'!C63)</f>
        <v>78 - 75 - 76 -    229</v>
      </c>
      <c r="D63" s="93" t="str">
        <f>CHOOSE($D$2,'R1編組表'!D63,'R2編組表'!D63,'R3編組表'!D63,'R4編組表'!D63)</f>
        <v>79 - 79 - 72 -    230</v>
      </c>
      <c r="E63" s="93" t="str">
        <f>CHOOSE($D$2,'R1編組表'!E63,'R2編組表'!E63,'R3編組表'!E63,'R4編組表'!E63)</f>
        <v>80 - 77 - 77 -    234</v>
      </c>
      <c r="F63" s="94" t="str">
        <f>CHOOSE($D$2,'R1編組表'!F63,'R2編組表'!F63,'R3編組表'!F63,'R4編組表'!F63)</f>
        <v>75 - 77 - 84 -    236</v>
      </c>
    </row>
    <row r="64" spans="1:6" ht="16.5" customHeight="1">
      <c r="A64" s="152">
        <f>CHOOSE('R1編組表'!$D$2,'R1編組表'!A64,'R2編組表'!A64,'R3編組表'!A64,'R4編組表'!A64)</f>
        <v>11</v>
      </c>
      <c r="B64" s="149">
        <f>CHOOSE('R1編組表'!$D$2,'R1編組表'!B64,'R2編組表'!B64,'R3編組表'!B64,'R4編組表'!B64)</f>
        <v>0.3333333333333333</v>
      </c>
      <c r="C64" s="95" t="str">
        <f>IF(ISNA(VLOOKUP(TRIM(LEFT(CHOOSE($D$2,'R1編組表'!C64,'R2編組表'!C64,'R3編組表'!C64,'R4編組表'!C64),5)),中英對照,2,FALSE)),"",VLOOKUP(TRIM(LEFT(CHOOSE($D$2,'R1編組表'!C64,'R2編組表'!C64,'R3編組表'!C64,'R4編組表'!C64),5)),中英對照,2,FALSE))</f>
        <v>Yu-Cheng Ho</v>
      </c>
      <c r="D64" s="95" t="str">
        <f>IF(ISNA(VLOOKUP(TRIM(LEFT(CHOOSE($D$2,'R1編組表'!D64,'R2編組表'!D64,'R3編組表'!D64,'R4編組表'!D64),5)),中英對照,2,FALSE)),"",VLOOKUP(TRIM(LEFT(CHOOSE($D$2,'R1編組表'!D64,'R2編組表'!D64,'R3編組表'!D64,'R4編組表'!D64),5)),中英對照,2,FALSE))</f>
        <v>Yung-Hua Liu</v>
      </c>
      <c r="E64" s="95" t="str">
        <f>IF(ISNA(VLOOKUP(TRIM(LEFT(CHOOSE($D$2,'R1編組表'!E64,'R2編組表'!E64,'R3編組表'!E64,'R4編組表'!E64),5)),中英對照,2,FALSE)),"",VLOOKUP(TRIM(LEFT(CHOOSE($D$2,'R1編組表'!E64,'R2編組表'!E64,'R3編組表'!E64,'R4編組表'!E64),5)),中英對照,2,FALSE))</f>
        <v>Sun-Yi Lu</v>
      </c>
      <c r="F64" s="96" t="str">
        <f>IF(ISNA(VLOOKUP(TRIM(LEFT(CHOOSE($D$2,'R1編組表'!F64,'R2編組表'!F64,'R3編組表'!F64,'R4編組表'!F64),5)),中英對照,2,FALSE)),"",VLOOKUP(TRIM(LEFT(CHOOSE($D$2,'R1編組表'!F64,'R2編組表'!F64,'R3編組表'!F64,'R4編組表'!F64),5)),中英對照,2,FALSE))</f>
        <v>Wei-Sheng Chen</v>
      </c>
    </row>
    <row r="65" spans="1:6" ht="16.5" customHeight="1">
      <c r="A65" s="153"/>
      <c r="B65" s="147"/>
      <c r="C65" s="93" t="str">
        <f>CHOOSE($D$2,'R1編組表'!C65,'R2編組表'!C65,'R3編組表'!C65,'R4編組表'!C65)</f>
        <v>75 - 75 - 76 -    226</v>
      </c>
      <c r="D65" s="93" t="str">
        <f>CHOOSE($D$2,'R1編組表'!D65,'R2編組表'!D65,'R3編組表'!D65,'R4編組表'!D65)</f>
        <v>76 - 74 - 76 -    226</v>
      </c>
      <c r="E65" s="93" t="str">
        <f>CHOOSE($D$2,'R1編組表'!E65,'R2編組表'!E65,'R3編組表'!E65,'R4編組表'!E65)</f>
        <v>77 - 73 - 77 -    227</v>
      </c>
      <c r="F65" s="94" t="str">
        <f>CHOOSE($D$2,'R1編組表'!F65,'R2編組表'!F65,'R3編組表'!F65,'R4編組表'!F65)</f>
        <v>79 - 72 - 77 -    228</v>
      </c>
    </row>
    <row r="66" spans="1:6" ht="16.5" customHeight="1">
      <c r="A66" s="152">
        <f>CHOOSE('R1編組表'!$D$2,'R1編組表'!A66,'R2編組表'!A66,'R3編組表'!A66,'R4編組表'!A66)</f>
        <v>12</v>
      </c>
      <c r="B66" s="149">
        <f>CHOOSE('R1編組表'!$D$2,'R1編組表'!B66,'R2編組表'!B66,'R3編組表'!B66,'R4編組表'!B66)</f>
        <v>0.3395833333333333</v>
      </c>
      <c r="C66" s="95" t="str">
        <f>IF(ISNA(VLOOKUP(TRIM(LEFT(CHOOSE($D$2,'R1編組表'!C66,'R2編組表'!C66,'R3編組表'!C66,'R4編組表'!C66),5)),中英對照,2,FALSE)),"",VLOOKUP(TRIM(LEFT(CHOOSE($D$2,'R1編組表'!C66,'R2編組表'!C66,'R3編組表'!C66,'R4編組表'!C66),5)),中英對照,2,FALSE))</f>
        <v>Chun-An Yu</v>
      </c>
      <c r="D66" s="95" t="str">
        <f>IF(ISNA(VLOOKUP(TRIM(LEFT(CHOOSE($D$2,'R1編組表'!D66,'R2編組表'!D66,'R3編組表'!D66,'R4編組表'!D66),5)),中英對照,2,FALSE)),"",VLOOKUP(TRIM(LEFT(CHOOSE($D$2,'R1編組表'!D66,'R2編組表'!D66,'R3編組表'!D66,'R4編組表'!D66),5)),中英對照,2,FALSE))</f>
        <v>Wen-Yang Wang</v>
      </c>
      <c r="E66" s="95" t="str">
        <f>IF(ISNA(VLOOKUP(TRIM(LEFT(CHOOSE($D$2,'R1編組表'!E66,'R2編組表'!E66,'R3編組表'!E66,'R4編組表'!E66),5)),中英對照,2,FALSE)),"",VLOOKUP(TRIM(LEFT(CHOOSE($D$2,'R1編組表'!E66,'R2編組表'!E66,'R3編組表'!E66,'R4編組表'!E66),5)),中英對照,2,FALSE))</f>
        <v>Fu-Tung Tseng</v>
      </c>
      <c r="F66" s="96" t="str">
        <f>IF(ISNA(VLOOKUP(TRIM(LEFT(CHOOSE($D$2,'R1編組表'!F66,'R2編組表'!F66,'R3編組表'!F66,'R4編組表'!F66),5)),中英對照,2,FALSE)),"",VLOOKUP(TRIM(LEFT(CHOOSE($D$2,'R1編組表'!F66,'R2編組表'!F66,'R3編組表'!F66,'R4編組表'!F66),5)),中英對照,2,FALSE))</f>
        <v>Chao-Hua Lee</v>
      </c>
    </row>
    <row r="67" spans="1:6" ht="16.5" customHeight="1">
      <c r="A67" s="153"/>
      <c r="B67" s="147"/>
      <c r="C67" s="93" t="str">
        <f>CHOOSE($D$2,'R1編組表'!C67,'R2編組表'!C67,'R3編組表'!C67,'R4編組表'!C67)</f>
        <v>73 - 75 - 70 -    218</v>
      </c>
      <c r="D67" s="93" t="str">
        <f>CHOOSE($D$2,'R1編組表'!D67,'R2編組表'!D67,'R3編組表'!D67,'R4編組表'!D67)</f>
        <v>75 - 71 - 75 -    221</v>
      </c>
      <c r="E67" s="93" t="str">
        <f>CHOOSE($D$2,'R1編組表'!E67,'R2編組表'!E67,'R3編組表'!E67,'R4編組表'!E67)</f>
        <v>76 - 76 - 72 -    224</v>
      </c>
      <c r="F67" s="94" t="str">
        <f>CHOOSE($D$2,'R1編組表'!F67,'R2編組表'!F67,'R3編組表'!F67,'R4編組表'!F67)</f>
        <v>77 - 77 - 72 -    226</v>
      </c>
    </row>
    <row r="68" spans="1:6" ht="16.5" customHeight="1">
      <c r="A68" s="152"/>
      <c r="B68" s="149"/>
      <c r="C68" s="95">
        <f>IF(ISNA(VLOOKUP(TRIM(LEFT(CHOOSE($D$2,'R1編組表'!C68,'R2編組表'!C68,'R3編組表'!C68,'R4編組表'!C68),5)),中英對照,2,FALSE)),"",VLOOKUP(TRIM(LEFT(CHOOSE($D$2,'R1編組表'!C68,'R2編組表'!C68,'R3編組表'!C68,'R4編組表'!C68),5)),中英對照,2,FALSE))</f>
      </c>
      <c r="D68" s="95">
        <f>IF(ISNA(VLOOKUP(TRIM(LEFT(CHOOSE($D$2,'R1編組表'!D68,'R2編組表'!D68,'R3編組表'!D68,'R4編組表'!D68),5)),中英對照,2,FALSE)),"",VLOOKUP(TRIM(LEFT(CHOOSE($D$2,'R1編組表'!D68,'R2編組表'!D68,'R3編組表'!D68,'R4編組表'!D68),5)),中英對照,2,FALSE))</f>
      </c>
      <c r="E68" s="95">
        <f>IF(ISNA(VLOOKUP(TRIM(LEFT(CHOOSE($D$2,'R1編組表'!E68,'R2編組表'!E68,'R3編組表'!E68,'R4編組表'!E68),5)),中英對照,2,FALSE)),"",VLOOKUP(TRIM(LEFT(CHOOSE($D$2,'R1編組表'!E68,'R2編組表'!E68,'R3編組表'!E68,'R4編組表'!E68),5)),中英對照,2,FALSE))</f>
      </c>
      <c r="F68" s="96">
        <f>IF(ISNA(VLOOKUP(TRIM(LEFT(CHOOSE($D$2,'R1編組表'!F68,'R2編組表'!F68,'R3編組表'!F68,'R4編組表'!F68),5)),中英對照,2,FALSE)),"",VLOOKUP(TRIM(LEFT(CHOOSE($D$2,'R1編組表'!F68,'R2編組表'!F68,'R3編組表'!F68,'R4編組表'!F68),5)),中英對照,2,FALSE))</f>
      </c>
    </row>
    <row r="69" spans="1:6" ht="16.5" customHeight="1">
      <c r="A69" s="153"/>
      <c r="B69" s="147"/>
      <c r="C69" s="93">
        <f>CHOOSE($D$2,'R1編組表'!C69,'R2編組表'!C69,'R3編組表'!C69,'R4編組表'!C69)</f>
        <v>0</v>
      </c>
      <c r="D69" s="93">
        <f>CHOOSE($D$2,'R1編組表'!D69,'R2編組表'!D69,'R3編組表'!D69,'R4編組表'!D69)</f>
        <v>0</v>
      </c>
      <c r="E69" s="93">
        <f>CHOOSE($D$2,'R1編組表'!E69,'R2編組表'!E69,'R3編組表'!E69,'R4編組表'!E69)</f>
        <v>0</v>
      </c>
      <c r="F69" s="94">
        <f>CHOOSE($D$2,'R1編組表'!F69,'R2編組表'!F69,'R3編組表'!F69,'R4編組表'!F69)</f>
        <v>0</v>
      </c>
    </row>
    <row r="70" spans="1:6" ht="16.5" customHeight="1">
      <c r="A70" s="152"/>
      <c r="B70" s="149"/>
      <c r="C70" s="95">
        <f>IF(ISNA(VLOOKUP(TRIM(LEFT(CHOOSE($D$2,'R1編組表'!C70,'R2編組表'!C70,'R3編組表'!C70,'R4編組表'!C70),5)),中英對照,2,FALSE)),"",VLOOKUP(TRIM(LEFT(CHOOSE($D$2,'R1編組表'!C70,'R2編組表'!C70,'R3編組表'!C70,'R4編組表'!C70),5)),中英對照,2,FALSE))</f>
      </c>
      <c r="D70" s="95">
        <f>IF(ISNA(VLOOKUP(TRIM(LEFT(CHOOSE($D$2,'R1編組表'!D70,'R2編組表'!D70,'R3編組表'!D70,'R4編組表'!D70),5)),中英對照,2,FALSE)),"",VLOOKUP(TRIM(LEFT(CHOOSE($D$2,'R1編組表'!D70,'R2編組表'!D70,'R3編組表'!D70,'R4編組表'!D70),5)),中英對照,2,FALSE))</f>
      </c>
      <c r="E70" s="95">
        <f>IF(ISNA(VLOOKUP(TRIM(LEFT(CHOOSE($D$2,'R1編組表'!E70,'R2編組表'!E70,'R3編組表'!E70,'R4編組表'!E70),5)),中英對照,2,FALSE)),"",VLOOKUP(TRIM(LEFT(CHOOSE($D$2,'R1編組表'!E70,'R2編組表'!E70,'R3編組表'!E70,'R4編組表'!E70),5)),中英對照,2,FALSE))</f>
      </c>
      <c r="F70" s="96">
        <f>IF(ISNA(VLOOKUP(TRIM(LEFT(CHOOSE($D$2,'R1編組表'!F70,'R2編組表'!F70,'R3編組表'!F70,'R4編組表'!F70),5)),中英對照,2,FALSE)),"",VLOOKUP(TRIM(LEFT(CHOOSE($D$2,'R1編組表'!F70,'R2編組表'!F70,'R3編組表'!F70,'R4編組表'!F70),5)),中英對照,2,FALSE))</f>
      </c>
    </row>
    <row r="71" spans="1:6" ht="16.5" customHeight="1">
      <c r="A71" s="153"/>
      <c r="B71" s="147"/>
      <c r="C71" s="93">
        <f>CHOOSE($D$2,'R1編組表'!C71,'R2編組表'!C71,'R3編組表'!C71,'R4編組表'!C71)</f>
      </c>
      <c r="D71" s="93">
        <f>CHOOSE($D$2,'R1編組表'!D71,'R2編組表'!D71,'R3編組表'!D71,'R4編組表'!D71)</f>
      </c>
      <c r="E71" s="93">
        <f>CHOOSE($D$2,'R1編組表'!E71,'R2編組表'!E71,'R3編組表'!E71,'R4編組表'!E71)</f>
      </c>
      <c r="F71" s="94">
        <f>CHOOSE($D$2,'R1編組表'!F71,'R2編組表'!F71,'R3編組表'!F71,'R4編組表'!F71)</f>
      </c>
    </row>
    <row r="72" spans="1:6" ht="16.5" customHeight="1">
      <c r="A72" s="152"/>
      <c r="B72" s="149"/>
      <c r="C72" s="95">
        <f>IF(ISNA(VLOOKUP(TRIM(LEFT(CHOOSE($D$2,'R1編組表'!C72,'R2編組表'!C72,'R3編組表'!C72,'R4編組表'!C72),5)),中英對照,2,FALSE)),"",VLOOKUP(TRIM(LEFT(CHOOSE($D$2,'R1編組表'!C72,'R2編組表'!C72,'R3編組表'!C72,'R4編組表'!C72),5)),中英對照,2,FALSE))</f>
      </c>
      <c r="D72" s="95">
        <f>IF(ISNA(VLOOKUP(TRIM(LEFT(CHOOSE($D$2,'R1編組表'!D72,'R2編組表'!D72,'R3編組表'!D72,'R4編組表'!D72),5)),中英對照,2,FALSE)),"",VLOOKUP(TRIM(LEFT(CHOOSE($D$2,'R1編組表'!D72,'R2編組表'!D72,'R3編組表'!D72,'R4編組表'!D72),5)),中英對照,2,FALSE))</f>
      </c>
      <c r="E72" s="95">
        <f>IF(ISNA(VLOOKUP(TRIM(LEFT(CHOOSE($D$2,'R1編組表'!E72,'R2編組表'!E72,'R3編組表'!E72,'R4編組表'!E72),5)),中英對照,2,FALSE)),"",VLOOKUP(TRIM(LEFT(CHOOSE($D$2,'R1編組表'!E72,'R2編組表'!E72,'R3編組表'!E72,'R4編組表'!E72),5)),中英對照,2,FALSE))</f>
      </c>
      <c r="F72" s="96">
        <f>IF(ISNA(VLOOKUP(TRIM(LEFT(CHOOSE($D$2,'R1編組表'!F72,'R2編組表'!F72,'R3編組表'!F72,'R4編組表'!F72),5)),中英對照,2,FALSE)),"",VLOOKUP(TRIM(LEFT(CHOOSE($D$2,'R1編組表'!F72,'R2編組表'!F72,'R3編組表'!F72,'R4編組表'!F72),5)),中英對照,2,FALSE))</f>
      </c>
    </row>
    <row r="73" spans="1:6" ht="16.5" customHeight="1">
      <c r="A73" s="153"/>
      <c r="B73" s="147"/>
      <c r="C73" s="93">
        <f>CHOOSE($D$2,'R1編組表'!C73,'R2編組表'!C73,'R3編組表'!C73,'R4編組表'!C73)</f>
      </c>
      <c r="D73" s="93">
        <f>CHOOSE($D$2,'R1編組表'!D73,'R2編組表'!D73,'R3編組表'!D73,'R4編組表'!D73)</f>
      </c>
      <c r="E73" s="93">
        <f>CHOOSE($D$2,'R1編組表'!E73,'R2編組表'!E73,'R3編組表'!E73,'R4編組表'!E73)</f>
      </c>
      <c r="F73" s="94">
        <f>CHOOSE($D$2,'R1編組表'!F73,'R2編組表'!F73,'R3編組表'!F73,'R4編組表'!F73)</f>
      </c>
    </row>
    <row r="74" spans="1:6" ht="16.5" customHeight="1">
      <c r="A74" s="152">
        <f>CHOOSE('R1編組表'!$D$2,'R1編組表'!A74,'R2編組表'!A74,'R3編組表'!A74,'R4編組表'!A74)</f>
        <v>0</v>
      </c>
      <c r="B74" s="149">
        <f>CHOOSE('R1編組表'!$D$2,'R1編組表'!B74,'R2編組表'!B74,'R3編組表'!B74,'R4編組表'!B74)</f>
      </c>
      <c r="C74" s="95">
        <f>IF(ISNA(VLOOKUP(TRIM(LEFT(CHOOSE($D$2,'R1編組表'!C74,'R2編組表'!C74,'R3編組表'!C74,'R4編組表'!C74),5)),中英對照,2,FALSE)),"",VLOOKUP(TRIM(LEFT(CHOOSE($D$2,'R1編組表'!C74,'R2編組表'!C74,'R3編組表'!C74,'R4編組表'!C74),5)),中英對照,2,FALSE))</f>
      </c>
      <c r="D74" s="95">
        <f>IF(ISNA(VLOOKUP(TRIM(LEFT(CHOOSE($D$2,'R1編組表'!D74,'R2編組表'!D74,'R3編組表'!D74,'R4編組表'!D74),5)),中英對照,2,FALSE)),"",VLOOKUP(TRIM(LEFT(CHOOSE($D$2,'R1編組表'!D74,'R2編組表'!D74,'R3編組表'!D74,'R4編組表'!D74),5)),中英對照,2,FALSE))</f>
      </c>
      <c r="E74" s="95">
        <f>IF(ISNA(VLOOKUP(TRIM(LEFT(CHOOSE($D$2,'R1編組表'!E74,'R2編組表'!E74,'R3編組表'!E74,'R4編組表'!E74),5)),中英對照,2,FALSE)),"",VLOOKUP(TRIM(LEFT(CHOOSE($D$2,'R1編組表'!E74,'R2編組表'!E74,'R3編組表'!E74,'R4編組表'!E74),5)),中英對照,2,FALSE))</f>
      </c>
      <c r="F74" s="96">
        <f>IF(ISNA(VLOOKUP(TRIM(LEFT(CHOOSE($D$2,'R1編組表'!F74,'R2編組表'!F74,'R3編組表'!F74,'R4編組表'!F74),5)),中英對照,2,FALSE)),"",VLOOKUP(TRIM(LEFT(CHOOSE($D$2,'R1編組表'!F74,'R2編組表'!F74,'R3編組表'!F74,'R4編組表'!F74),5)),中英對照,2,FALSE))</f>
      </c>
    </row>
    <row r="75" spans="1:6" ht="16.5" customHeight="1">
      <c r="A75" s="153"/>
      <c r="B75" s="147"/>
      <c r="C75" s="93">
        <f>CHOOSE($D$2,'R1編組表'!C75,'R2編組表'!C75,'R3編組表'!C75,'R4編組表'!C75)</f>
      </c>
      <c r="D75" s="93">
        <f>CHOOSE($D$2,'R1編組表'!D75,'R2編組表'!D75,'R3編組表'!D75,'R4編組表'!D75)</f>
      </c>
      <c r="E75" s="93">
        <f>CHOOSE($D$2,'R1編組表'!E75,'R2編組表'!E75,'R3編組表'!E75,'R4編組表'!E75)</f>
      </c>
      <c r="F75" s="94">
        <f>CHOOSE($D$2,'R1編組表'!F75,'R2編組表'!F75,'R3編組表'!F75,'R4編組表'!F75)</f>
      </c>
    </row>
    <row r="76" spans="1:6" ht="16.5" customHeight="1">
      <c r="A76" s="152">
        <f>CHOOSE('R1編組表'!$D$2,'R1編組表'!A76,'R2編組表'!A76,'R3編組表'!A76,'R4編組表'!A76)</f>
      </c>
      <c r="B76" s="149">
        <f>CHOOSE('R1編組表'!$D$2,'R1編組表'!B76,'R2編組表'!B76,'R3編組表'!B76,'R4編組表'!B76)</f>
      </c>
      <c r="C76" s="95">
        <f>IF(ISNA(VLOOKUP(TRIM(LEFT(CHOOSE($D$2,'R1編組表'!C76,'R2編組表'!C76,'R3編組表'!C76,'R4編組表'!C76),5)),中英對照,2,FALSE)),"",VLOOKUP(TRIM(LEFT(CHOOSE($D$2,'R1編組表'!C76,'R2編組表'!C76,'R3編組表'!C76,'R4編組表'!C76),5)),中英對照,2,FALSE))</f>
      </c>
      <c r="D76" s="95">
        <f>IF(ISNA(VLOOKUP(TRIM(LEFT(CHOOSE($D$2,'R1編組表'!D76,'R2編組表'!D76,'R3編組表'!D76,'R4編組表'!D76),5)),中英對照,2,FALSE)),"",VLOOKUP(TRIM(LEFT(CHOOSE($D$2,'R1編組表'!D76,'R2編組表'!D76,'R3編組表'!D76,'R4編組表'!D76),5)),中英對照,2,FALSE))</f>
      </c>
      <c r="E76" s="95">
        <f>IF(ISNA(VLOOKUP(TRIM(LEFT(CHOOSE($D$2,'R1編組表'!E76,'R2編組表'!E76,'R3編組表'!E76,'R4編組表'!E76),5)),中英對照,2,FALSE)),"",VLOOKUP(TRIM(LEFT(CHOOSE($D$2,'R1編組表'!E76,'R2編組表'!E76,'R3編組表'!E76,'R4編組表'!E76),5)),中英對照,2,FALSE))</f>
      </c>
      <c r="F76" s="96">
        <f>IF(ISNA(VLOOKUP(TRIM(LEFT(CHOOSE($D$2,'R1編組表'!F76,'R2編組表'!F76,'R3編組表'!F76,'R4編組表'!F76),5)),中英對照,2,FALSE)),"",VLOOKUP(TRIM(LEFT(CHOOSE($D$2,'R1編組表'!F76,'R2編組表'!F76,'R3編組表'!F76,'R4編組表'!F76),5)),中英對照,2,FALSE))</f>
      </c>
    </row>
    <row r="77" spans="1:6" ht="16.5" customHeight="1">
      <c r="A77" s="153"/>
      <c r="B77" s="147"/>
      <c r="C77" s="93">
        <f>CHOOSE($D$2,'R1編組表'!C77,'R2編組表'!C77,'R3編組表'!C77,'R4編組表'!C77)</f>
      </c>
      <c r="D77" s="93">
        <f>CHOOSE($D$2,'R1編組表'!D77,'R2編組表'!D77,'R3編組表'!D77,'R4編組表'!D77)</f>
      </c>
      <c r="E77" s="93">
        <f>CHOOSE($D$2,'R1編組表'!E77,'R2編組表'!E77,'R3編組表'!E77,'R4編組表'!E77)</f>
      </c>
      <c r="F77" s="94">
        <f>CHOOSE($D$2,'R1編組表'!F77,'R2編組表'!F77,'R3編組表'!F77,'R4編組表'!F77)</f>
      </c>
    </row>
    <row r="78" spans="1:6" ht="16.5" customHeight="1">
      <c r="A78" s="152">
        <f>CHOOSE('R1編組表'!$D$2,'R1編組表'!A78,'R2編組表'!A78,'R3編組表'!A78,'R4編組表'!A78)</f>
      </c>
      <c r="B78" s="149">
        <f>CHOOSE('R1編組表'!$D$2,'R1編組表'!B78,'R2編組表'!B78,'R3編組表'!B78,'R4編組表'!B78)</f>
      </c>
      <c r="C78" s="95">
        <f>IF(ISNA(VLOOKUP(TRIM(LEFT(CHOOSE($D$2,'R1編組表'!C78,'R2編組表'!C78,'R3編組表'!C78,'R4編組表'!C78),5)),中英對照,2,FALSE)),"",VLOOKUP(TRIM(LEFT(CHOOSE($D$2,'R1編組表'!C78,'R2編組表'!C78,'R3編組表'!C78,'R4編組表'!C78),5)),中英對照,2,FALSE))</f>
      </c>
      <c r="D78" s="95">
        <f>IF(ISNA(VLOOKUP(TRIM(LEFT(CHOOSE($D$2,'R1編組表'!D78,'R2編組表'!D78,'R3編組表'!D78,'R4編組表'!D78),5)),中英對照,2,FALSE)),"",VLOOKUP(TRIM(LEFT(CHOOSE($D$2,'R1編組表'!D78,'R2編組表'!D78,'R3編組表'!D78,'R4編組表'!D78),5)),中英對照,2,FALSE))</f>
      </c>
      <c r="E78" s="95">
        <f>IF(ISNA(VLOOKUP(TRIM(LEFT(CHOOSE($D$2,'R1編組表'!E78,'R2編組表'!E78,'R3編組表'!E78,'R4編組表'!E78),5)),中英對照,2,FALSE)),"",VLOOKUP(TRIM(LEFT(CHOOSE($D$2,'R1編組表'!E78,'R2編組表'!E78,'R3編組表'!E78,'R4編組表'!E78),5)),中英對照,2,FALSE))</f>
      </c>
      <c r="F78" s="96">
        <f>IF(ISNA(VLOOKUP(TRIM(LEFT(CHOOSE($D$2,'R1編組表'!F78,'R2編組表'!F78,'R3編組表'!F78,'R4編組表'!F78),5)),中英對照,2,FALSE)),"",VLOOKUP(TRIM(LEFT(CHOOSE($D$2,'R1編組表'!F78,'R2編組表'!F78,'R3編組表'!F78,'R4編組表'!F78),5)),中英對照,2,FALSE))</f>
      </c>
    </row>
    <row r="79" spans="1:6" ht="16.5" customHeight="1" thickBot="1">
      <c r="A79" s="155"/>
      <c r="B79" s="151"/>
      <c r="C79" s="97">
        <f>CHOOSE($D$2,'R1編組表'!C79,'R2編組表'!C79,'R3編組表'!C79,'R4編組表'!C79)</f>
      </c>
      <c r="D79" s="97">
        <f>CHOOSE($D$2,'R1編組表'!D79,'R2編組表'!D79,'R3編組表'!D79,'R4編組表'!D79)</f>
      </c>
      <c r="E79" s="97">
        <f>CHOOSE($D$2,'R1編組表'!E79,'R2編組表'!E79,'R3編組表'!E79,'R4編組表'!E79)</f>
      </c>
      <c r="F79" s="98">
        <f>CHOOSE($D$2,'R1編組表'!F79,'R2編組表'!F79,'R3編組表'!F79,'R4編組表'!F79)</f>
      </c>
    </row>
    <row r="80" ht="17.25" thickTop="1"/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dataValidations count="1">
    <dataValidation type="list" allowBlank="1" showInputMessage="1" showErrorMessage="1" sqref="D2">
      <formula1>$M$1:$P$1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2014-12-07T06:14:06Z</cp:lastPrinted>
  <dcterms:created xsi:type="dcterms:W3CDTF">2013-02-25T03:06:32Z</dcterms:created>
  <dcterms:modified xsi:type="dcterms:W3CDTF">2014-12-11T05:21:26Z</dcterms:modified>
  <cp:category/>
  <cp:version/>
  <cp:contentType/>
  <cp:contentStatus/>
</cp:coreProperties>
</file>